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ttps://noblisinc-my.sharepoint.com/personal/amy_maples_noblis_org/Documents/Desktop/"/>
    </mc:Choice>
  </mc:AlternateContent>
  <xr:revisionPtr revIDLastSave="29" documentId="11_2E1A7BC1058A6E61D383C9E12DB287B7E8FCB527" xr6:coauthVersionLast="45" xr6:coauthVersionMax="45" xr10:uidLastSave="{14398593-6068-4D70-AC27-A870E5A9D0C1}"/>
  <bookViews>
    <workbookView xWindow="-43320" yWindow="-120" windowWidth="21840" windowHeight="13140" xr2:uid="{00000000-000D-0000-FFFF-FFFF00000000}"/>
  </bookViews>
  <sheets>
    <sheet name="200SF Calculator Tool" sheetId="1" r:id="rId1"/>
    <sheet name="1000SF Office Tool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2" l="1"/>
  <c r="C27" i="2"/>
  <c r="C28" i="2" s="1"/>
  <c r="C29" i="2" s="1"/>
  <c r="C31" i="2" s="1"/>
  <c r="C25" i="2"/>
  <c r="C24" i="2"/>
  <c r="E23" i="2"/>
  <c r="D23" i="2"/>
  <c r="C23" i="2"/>
  <c r="B11" i="2"/>
  <c r="B12" i="2" s="1"/>
  <c r="B9" i="2"/>
  <c r="D8" i="2"/>
  <c r="D62" i="1"/>
  <c r="E55" i="1"/>
  <c r="E70" i="1" s="1"/>
  <c r="D54" i="1"/>
  <c r="E53" i="1"/>
  <c r="E68" i="1" s="1"/>
  <c r="E50" i="1"/>
  <c r="E65" i="1" s="1"/>
  <c r="E48" i="1"/>
  <c r="E63" i="1" s="1"/>
  <c r="E47" i="1"/>
  <c r="E62" i="1" s="1"/>
  <c r="C45" i="1"/>
  <c r="D47" i="1" s="1"/>
  <c r="D50" i="1" s="1"/>
  <c r="D65" i="1" s="1"/>
  <c r="C37" i="1"/>
  <c r="C38" i="1" s="1"/>
  <c r="C39" i="1" s="1"/>
  <c r="C41" i="1" s="1"/>
  <c r="C25" i="1"/>
  <c r="C24" i="1"/>
  <c r="E23" i="1"/>
  <c r="E37" i="1" s="1"/>
  <c r="E38" i="1" s="1"/>
  <c r="E39" i="1" s="1"/>
  <c r="E41" i="1" s="1"/>
  <c r="D23" i="1"/>
  <c r="D37" i="1" s="1"/>
  <c r="D38" i="1" s="1"/>
  <c r="D39" i="1" s="1"/>
  <c r="D41" i="1" s="1"/>
  <c r="C23" i="1"/>
  <c r="B11" i="1"/>
  <c r="B12" i="1" s="1"/>
  <c r="B9" i="1"/>
  <c r="D8" i="1"/>
  <c r="D55" i="1" l="1"/>
  <c r="D70" i="1" s="1"/>
  <c r="D57" i="1"/>
  <c r="D49" i="1"/>
  <c r="D52" i="1"/>
  <c r="D76" i="1" s="1"/>
  <c r="D27" i="2"/>
  <c r="D28" i="2" s="1"/>
  <c r="D29" i="2" s="1"/>
  <c r="D31" i="2" s="1"/>
  <c r="D37" i="2"/>
  <c r="D38" i="2" s="1"/>
  <c r="D39" i="2" s="1"/>
  <c r="D41" i="2" s="1"/>
  <c r="D62" i="2"/>
  <c r="C62" i="2"/>
  <c r="E27" i="2"/>
  <c r="E28" i="2" s="1"/>
  <c r="E29" i="2" s="1"/>
  <c r="E31" i="2" s="1"/>
  <c r="E62" i="2"/>
  <c r="C37" i="2"/>
  <c r="C38" i="2" s="1"/>
  <c r="C39" i="2" s="1"/>
  <c r="C41" i="2" s="1"/>
  <c r="C47" i="2"/>
  <c r="E47" i="2"/>
  <c r="D47" i="2"/>
  <c r="E52" i="1"/>
  <c r="E54" i="1"/>
  <c r="E57" i="1"/>
  <c r="E49" i="1"/>
  <c r="D51" i="1"/>
  <c r="D66" i="1" s="1"/>
  <c r="D82" i="1"/>
  <c r="D86" i="1"/>
  <c r="E51" i="1"/>
  <c r="D56" i="1"/>
  <c r="D71" i="1" s="1"/>
  <c r="D85" i="1"/>
  <c r="D77" i="1"/>
  <c r="D48" i="1"/>
  <c r="D63" i="1" s="1"/>
  <c r="E56" i="1"/>
  <c r="E71" i="1" s="1"/>
  <c r="D84" i="1"/>
  <c r="E37" i="2"/>
  <c r="E38" i="2" s="1"/>
  <c r="E39" i="2" s="1"/>
  <c r="E41" i="2" s="1"/>
  <c r="D53" i="1"/>
  <c r="D68" i="1" s="1"/>
  <c r="D79" i="1"/>
  <c r="D27" i="1"/>
  <c r="D28" i="1" s="1"/>
  <c r="D29" i="1" s="1"/>
  <c r="D31" i="1" s="1"/>
  <c r="C47" i="1"/>
  <c r="D64" i="1"/>
  <c r="E69" i="1"/>
  <c r="D72" i="1"/>
  <c r="D83" i="1"/>
  <c r="C27" i="1"/>
  <c r="C28" i="1" s="1"/>
  <c r="C29" i="1" s="1"/>
  <c r="C31" i="1" s="1"/>
  <c r="E66" i="1"/>
  <c r="D69" i="1"/>
  <c r="D80" i="1"/>
  <c r="E27" i="1"/>
  <c r="E28" i="1" s="1"/>
  <c r="E29" i="1" s="1"/>
  <c r="E31" i="1" s="1"/>
  <c r="C62" i="1"/>
  <c r="E64" i="1"/>
  <c r="D67" i="1"/>
  <c r="E72" i="1"/>
  <c r="D78" i="1"/>
  <c r="E83" i="1"/>
  <c r="E76" i="1" l="1"/>
  <c r="E81" i="1"/>
  <c r="E67" i="1"/>
  <c r="E79" i="1"/>
  <c r="E84" i="1"/>
  <c r="E85" i="1"/>
  <c r="E86" i="1"/>
  <c r="C50" i="1"/>
  <c r="C65" i="1" s="1"/>
  <c r="C52" i="1"/>
  <c r="C55" i="1"/>
  <c r="C70" i="1" s="1"/>
  <c r="C57" i="1"/>
  <c r="C72" i="1" s="1"/>
  <c r="C53" i="1"/>
  <c r="C68" i="1" s="1"/>
  <c r="C48" i="1"/>
  <c r="C63" i="1" s="1"/>
  <c r="C56" i="1"/>
  <c r="C71" i="1" s="1"/>
  <c r="C51" i="1"/>
  <c r="C66" i="1" s="1"/>
  <c r="C54" i="1"/>
  <c r="C69" i="1" s="1"/>
  <c r="C49" i="1"/>
  <c r="C64" i="1" s="1"/>
  <c r="D52" i="2"/>
  <c r="D67" i="2" s="1"/>
  <c r="D56" i="2"/>
  <c r="D71" i="2" s="1"/>
  <c r="D48" i="2"/>
  <c r="D63" i="2" s="1"/>
  <c r="D50" i="2"/>
  <c r="D65" i="2" s="1"/>
  <c r="D55" i="2"/>
  <c r="D70" i="2" s="1"/>
  <c r="D53" i="2"/>
  <c r="D68" i="2" s="1"/>
  <c r="D57" i="2"/>
  <c r="D72" i="2" s="1"/>
  <c r="D51" i="2"/>
  <c r="D66" i="2" s="1"/>
  <c r="D49" i="2"/>
  <c r="D54" i="2"/>
  <c r="D69" i="2" s="1"/>
  <c r="D81" i="1"/>
  <c r="E57" i="2"/>
  <c r="E72" i="2" s="1"/>
  <c r="E49" i="2"/>
  <c r="E53" i="2"/>
  <c r="E68" i="2" s="1"/>
  <c r="E55" i="2"/>
  <c r="E70" i="2" s="1"/>
  <c r="E52" i="2"/>
  <c r="E67" i="2" s="1"/>
  <c r="E50" i="2"/>
  <c r="E65" i="2" s="1"/>
  <c r="E56" i="2"/>
  <c r="E71" i="2" s="1"/>
  <c r="E54" i="2"/>
  <c r="E69" i="2" s="1"/>
  <c r="E48" i="2"/>
  <c r="E63" i="2" s="1"/>
  <c r="E51" i="2"/>
  <c r="E66" i="2" s="1"/>
  <c r="E77" i="1"/>
  <c r="E80" i="1"/>
  <c r="E82" i="1"/>
  <c r="C55" i="2"/>
  <c r="C70" i="2" s="1"/>
  <c r="C51" i="2"/>
  <c r="C66" i="2" s="1"/>
  <c r="C53" i="2"/>
  <c r="C68" i="2" s="1"/>
  <c r="C50" i="2"/>
  <c r="C65" i="2" s="1"/>
  <c r="C56" i="2"/>
  <c r="C71" i="2" s="1"/>
  <c r="C48" i="2"/>
  <c r="C63" i="2" s="1"/>
  <c r="C54" i="2"/>
  <c r="C69" i="2" s="1"/>
  <c r="C57" i="2"/>
  <c r="C72" i="2" s="1"/>
  <c r="C49" i="2"/>
  <c r="C52" i="2"/>
  <c r="C67" i="2" s="1"/>
  <c r="E78" i="1"/>
  <c r="E79" i="2" l="1"/>
  <c r="E76" i="2"/>
  <c r="E78" i="2"/>
  <c r="E81" i="2"/>
  <c r="E85" i="2"/>
  <c r="E77" i="2"/>
  <c r="E86" i="2"/>
  <c r="E64" i="2"/>
  <c r="E84" i="2"/>
  <c r="E82" i="2"/>
  <c r="E80" i="2"/>
  <c r="E83" i="2"/>
  <c r="C64" i="2"/>
  <c r="C80" i="2"/>
  <c r="C78" i="2"/>
  <c r="C81" i="2"/>
  <c r="C83" i="2"/>
  <c r="C76" i="2"/>
  <c r="C79" i="2"/>
  <c r="C86" i="2"/>
  <c r="C82" i="2"/>
  <c r="C84" i="2"/>
  <c r="C77" i="2"/>
  <c r="C85" i="2"/>
  <c r="D82" i="2"/>
  <c r="D79" i="2"/>
  <c r="D81" i="2"/>
  <c r="D84" i="2"/>
  <c r="D80" i="2"/>
  <c r="D78" i="2"/>
  <c r="D76" i="2"/>
  <c r="D85" i="2"/>
  <c r="D86" i="2"/>
  <c r="D64" i="2"/>
  <c r="D83" i="2"/>
  <c r="D77" i="2"/>
  <c r="C82" i="1"/>
  <c r="C85" i="1"/>
  <c r="C84" i="1"/>
  <c r="C78" i="1"/>
  <c r="C67" i="1"/>
  <c r="C76" i="1"/>
  <c r="C80" i="1"/>
  <c r="C81" i="1"/>
  <c r="C86" i="1"/>
  <c r="C83" i="1"/>
  <c r="C77" i="1"/>
  <c r="C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7" authorId="0" shapeId="0" xr:uid="{00000000-0006-0000-0000-000001000000}">
      <text>
        <r>
          <rPr>
            <sz val="12"/>
            <color theme="1"/>
            <rFont val="Arial"/>
          </rPr>
          <t xml:space="preserve">BrianMGilligan:
</t>
        </r>
      </text>
    </comment>
    <comment ref="B47" authorId="0" shapeId="0" xr:uid="{00000000-0006-0000-0000-000003000000}">
      <text>
        <r>
          <rPr>
            <sz val="12"/>
            <color theme="1"/>
            <rFont val="Arial"/>
          </rPr>
          <t>Nice to vary
	-Michael Bloom - M1G</t>
        </r>
      </text>
    </comment>
    <comment ref="C76" authorId="0" shapeId="0" xr:uid="{00000000-0006-0000-0000-000002000000}">
      <text>
        <r>
          <rPr>
            <sz val="12"/>
            <color theme="1"/>
            <rFont val="Arial"/>
          </rPr>
          <t>Need to vary
	-Michael Bloom - M1G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7" authorId="0" shapeId="0" xr:uid="{00000000-0006-0000-0100-000001000000}">
      <text>
        <r>
          <rPr>
            <sz val="12"/>
            <color theme="1"/>
            <rFont val="Arial"/>
          </rPr>
          <t xml:space="preserve">BrianMGilligan:
</t>
        </r>
      </text>
    </comment>
  </commentList>
</comments>
</file>

<file path=xl/sharedStrings.xml><?xml version="1.0" encoding="utf-8"?>
<sst xmlns="http://schemas.openxmlformats.org/spreadsheetml/2006/main" count="136" uniqueCount="44">
  <si>
    <t>Assumptions</t>
  </si>
  <si>
    <t>*Room as a single, well-mixed compartment (box model)</t>
  </si>
  <si>
    <t>*Steady state in inputs, equilibrium for outputs calculation</t>
  </si>
  <si>
    <t>*NTP conditions</t>
  </si>
  <si>
    <t>Assumed Supply Air CO2 conc</t>
  </si>
  <si>
    <t>ppm</t>
  </si>
  <si>
    <t>Avg CO2 emission rate / hour</t>
  </si>
  <si>
    <t>g/h per person</t>
  </si>
  <si>
    <t>Avg CO2 emission rate / min</t>
  </si>
  <si>
    <t>g/min</t>
  </si>
  <si>
    <t>Air -moles per m3</t>
  </si>
  <si>
    <t>At NTP</t>
  </si>
  <si>
    <t>m3 per ft3</t>
  </si>
  <si>
    <t>unit conv</t>
  </si>
  <si>
    <t>Air - moles per ft^3</t>
  </si>
  <si>
    <t>Design Occupancy (Medium Conference Room @ 40SF/Seat)</t>
  </si>
  <si>
    <t>Seats</t>
  </si>
  <si>
    <t>Area (SF)</t>
  </si>
  <si>
    <t>Conventional</t>
  </si>
  <si>
    <t>Enhanced</t>
  </si>
  <si>
    <t>Stringent*</t>
  </si>
  <si>
    <t>Personal Rate</t>
  </si>
  <si>
    <t>CFM/Seat</t>
  </si>
  <si>
    <t>* CA Title 24 is the greater of personal and area rates (vs. ASHRAE which is combined)</t>
  </si>
  <si>
    <t>Area Rate</t>
  </si>
  <si>
    <t>CFM/SF</t>
  </si>
  <si>
    <t>Ventilation Rate (Personal + Area)</t>
  </si>
  <si>
    <t>CFM min for 200SF space</t>
  </si>
  <si>
    <t>Vent Rate per person</t>
  </si>
  <si>
    <t>CFM /seat added</t>
  </si>
  <si>
    <t>Modeled indoor CO2 concentration</t>
  </si>
  <si>
    <t>g/cubic-feet</t>
  </si>
  <si>
    <t>Indoor CO2 -moles-CO2/ft^3-air</t>
  </si>
  <si>
    <t>Indoor CO2 increment - molesCO2/molesAir *10^6</t>
  </si>
  <si>
    <t>CO2 Limit @ Design Occupancy</t>
  </si>
  <si>
    <t>Actual Occupancy - What happens if you pack the room?</t>
  </si>
  <si>
    <t>Stringent</t>
  </si>
  <si>
    <t>Actual Occupancy</t>
  </si>
  <si>
    <t>PART 1 - Conf Room CFM at Varying Occupancy</t>
  </si>
  <si>
    <t>SF Room</t>
  </si>
  <si>
    <t>Design Occupancy</t>
  </si>
  <si>
    <t>PART 2 - Conf Room CO2 at Varying Design Occupancy</t>
  </si>
  <si>
    <t xml:space="preserve">*Stringent case stays constant once the ventilation rate is being scaled by occupancy, as the emissions are scaling by occupancy (so the two cancel out) </t>
  </si>
  <si>
    <t>PART 3 - Conf Room CO2 at Varying Actual Occupancy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</si>
</sst>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2"/>
      <color theme="1"/>
      <name val="Arial"/>
    </font>
    <font>
      <b/>
      <sz val="12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u/>
      <sz val="12"/>
      <color rgb="FF0000FF"/>
      <name val="Arial"/>
    </font>
    <font>
      <sz val="12"/>
      <color theme="10"/>
      <name val="Calibri"/>
    </font>
    <font>
      <b/>
      <sz val="14"/>
      <color theme="1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4"/>
      <color theme="1"/>
      <name val="Calibri"/>
    </font>
    <font>
      <sz val="12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0" fontId="6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7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3" fillId="5" borderId="0" xfId="0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/>
    <xf numFmtId="0" fontId="3" fillId="0" borderId="0" xfId="0" applyFont="1" applyAlignment="1"/>
    <xf numFmtId="2" fontId="2" fillId="0" borderId="0" xfId="0" applyNumberFormat="1" applyFont="1" applyAlignment="1">
      <alignment horizontal="right" wrapText="1"/>
    </xf>
    <xf numFmtId="2" fontId="3" fillId="0" borderId="0" xfId="0" applyNumberFormat="1" applyFont="1"/>
    <xf numFmtId="0" fontId="3" fillId="0" borderId="0" xfId="0" applyFont="1"/>
    <xf numFmtId="1" fontId="2" fillId="0" borderId="0" xfId="0" applyNumberFormat="1" applyFont="1" applyAlignment="1">
      <alignment horizontal="right" wrapText="1"/>
    </xf>
    <xf numFmtId="0" fontId="2" fillId="6" borderId="1" xfId="0" applyFont="1" applyFill="1" applyBorder="1" applyAlignment="1">
      <alignment wrapText="1"/>
    </xf>
    <xf numFmtId="1" fontId="2" fillId="6" borderId="1" xfId="0" applyNumberFormat="1" applyFont="1" applyFill="1" applyBorder="1" applyAlignment="1">
      <alignment horizontal="right" wrapText="1"/>
    </xf>
    <xf numFmtId="1" fontId="2" fillId="7" borderId="1" xfId="0" applyNumberFormat="1" applyFont="1" applyFill="1" applyBorder="1" applyAlignment="1">
      <alignment horizontal="right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8" fillId="8" borderId="0" xfId="0" applyFont="1" applyFill="1" applyAlignment="1">
      <alignment horizontal="center" wrapText="1"/>
    </xf>
    <xf numFmtId="1" fontId="8" fillId="8" borderId="0" xfId="0" applyNumberFormat="1" applyFont="1" applyFill="1" applyAlignment="1">
      <alignment wrapText="1"/>
    </xf>
    <xf numFmtId="1" fontId="3" fillId="8" borderId="0" xfId="0" applyNumberFormat="1" applyFont="1" applyFill="1" applyAlignment="1">
      <alignment wrapText="1"/>
    </xf>
    <xf numFmtId="0" fontId="8" fillId="8" borderId="0" xfId="0" applyFont="1" applyFill="1" applyAlignment="1">
      <alignment wrapText="1"/>
    </xf>
    <xf numFmtId="1" fontId="3" fillId="0" borderId="0" xfId="0" applyNumberFormat="1" applyFont="1" applyAlignment="1">
      <alignment wrapText="1"/>
    </xf>
    <xf numFmtId="1" fontId="2" fillId="8" borderId="0" xfId="0" applyNumberFormat="1" applyFont="1" applyFill="1" applyAlignment="1">
      <alignment wrapText="1"/>
    </xf>
    <xf numFmtId="0" fontId="3" fillId="8" borderId="0" xfId="0" applyFont="1" applyFill="1" applyAlignment="1">
      <alignment horizontal="right" wrapText="1"/>
    </xf>
    <xf numFmtId="0" fontId="3" fillId="8" borderId="0" xfId="0" applyFont="1" applyFill="1" applyAlignment="1"/>
    <xf numFmtId="1" fontId="8" fillId="8" borderId="0" xfId="0" applyNumberFormat="1" applyFont="1" applyFill="1" applyAlignment="1">
      <alignment horizontal="center" wrapText="1"/>
    </xf>
    <xf numFmtId="0" fontId="10" fillId="0" borderId="0" xfId="0" applyFont="1" applyAlignment="1"/>
    <xf numFmtId="0" fontId="10" fillId="0" borderId="0" xfId="0" applyFont="1"/>
    <xf numFmtId="0" fontId="8" fillId="8" borderId="0" xfId="0" applyFont="1" applyFill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3DC2"/>
      <color rgb="FFA42843"/>
      <color rgb="FFB3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n-US"/>
              <a:t>Ventilation Rates vs. Design Density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'200SF Calculator Tool'!$C$44:$C$46</c:f>
              <c:strCache>
                <c:ptCount val="3"/>
                <c:pt idx="0">
                  <c:v>PART 1 - Conf Room CFM at Varying Occupancy</c:v>
                </c:pt>
                <c:pt idx="1">
                  <c:v>200</c:v>
                </c:pt>
                <c:pt idx="2">
                  <c:v>Conventional</c:v>
                </c:pt>
              </c:strCache>
            </c:strRef>
          </c:tx>
          <c:spPr>
            <a:ln w="38100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'200SF Calculator Tool'!$B$47:$B$57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 formatCode="General">
                  <c:v>8</c:v>
                </c:pt>
                <c:pt idx="9" formatCode="General">
                  <c:v>9</c:v>
                </c:pt>
                <c:pt idx="10" formatCode="General">
                  <c:v>10</c:v>
                </c:pt>
              </c:numCache>
            </c:numRef>
          </c:cat>
          <c:val>
            <c:numRef>
              <c:f>'200SF Calculator Tool'!$C$47:$C$57</c:f>
              <c:numCache>
                <c:formatCode>0</c:formatCode>
                <c:ptCount val="11"/>
                <c:pt idx="0">
                  <c:v>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32</c:v>
                </c:pt>
                <c:pt idx="5">
                  <c:v>37</c:v>
                </c:pt>
                <c:pt idx="6">
                  <c:v>42</c:v>
                </c:pt>
                <c:pt idx="7">
                  <c:v>47</c:v>
                </c:pt>
                <c:pt idx="8">
                  <c:v>52</c:v>
                </c:pt>
                <c:pt idx="9">
                  <c:v>57</c:v>
                </c:pt>
                <c:pt idx="10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4A-498A-9F5D-9ADCDE0051FA}"/>
            </c:ext>
          </c:extLst>
        </c:ser>
        <c:ser>
          <c:idx val="1"/>
          <c:order val="1"/>
          <c:tx>
            <c:strRef>
              <c:f>'200SF Calculator Tool'!$D$44:$D$46</c:f>
              <c:strCache>
                <c:ptCount val="3"/>
                <c:pt idx="0">
                  <c:v>PART 1 - Conf Room CFM at Varying Occupancy</c:v>
                </c:pt>
                <c:pt idx="1">
                  <c:v>200</c:v>
                </c:pt>
                <c:pt idx="2">
                  <c:v>Enhanced</c:v>
                </c:pt>
              </c:strCache>
            </c:strRef>
          </c:tx>
          <c:spPr>
            <a:ln w="38100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'200SF Calculator Tool'!$B$47:$B$57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 formatCode="General">
                  <c:v>8</c:v>
                </c:pt>
                <c:pt idx="9" formatCode="General">
                  <c:v>9</c:v>
                </c:pt>
                <c:pt idx="10" formatCode="General">
                  <c:v>10</c:v>
                </c:pt>
              </c:numCache>
            </c:numRef>
          </c:cat>
          <c:val>
            <c:numRef>
              <c:f>'200SF Calculator Tool'!$D$47:$D$57</c:f>
              <c:numCache>
                <c:formatCode>0</c:formatCode>
                <c:ptCount val="11"/>
                <c:pt idx="0">
                  <c:v>15.6</c:v>
                </c:pt>
                <c:pt idx="1">
                  <c:v>22.1</c:v>
                </c:pt>
                <c:pt idx="2">
                  <c:v>28.6</c:v>
                </c:pt>
                <c:pt idx="3">
                  <c:v>35.1</c:v>
                </c:pt>
                <c:pt idx="4">
                  <c:v>41.6</c:v>
                </c:pt>
                <c:pt idx="5">
                  <c:v>48.1</c:v>
                </c:pt>
                <c:pt idx="6">
                  <c:v>54.6</c:v>
                </c:pt>
                <c:pt idx="7">
                  <c:v>61.1</c:v>
                </c:pt>
                <c:pt idx="8">
                  <c:v>67.599999999999994</c:v>
                </c:pt>
                <c:pt idx="9">
                  <c:v>74.099999999999994</c:v>
                </c:pt>
                <c:pt idx="10">
                  <c:v>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4A-498A-9F5D-9ADCDE0051FA}"/>
            </c:ext>
          </c:extLst>
        </c:ser>
        <c:ser>
          <c:idx val="2"/>
          <c:order val="2"/>
          <c:tx>
            <c:strRef>
              <c:f>'200SF Calculator Tool'!$E$44:$E$46</c:f>
              <c:strCache>
                <c:ptCount val="3"/>
                <c:pt idx="0">
                  <c:v>PART 1 - Conf Room CFM at Varying Occupancy</c:v>
                </c:pt>
                <c:pt idx="1">
                  <c:v>200</c:v>
                </c:pt>
                <c:pt idx="2">
                  <c:v>Stringent</c:v>
                </c:pt>
              </c:strCache>
            </c:strRef>
          </c:tx>
          <c:spPr>
            <a:ln w="38100" cmpd="sng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'200SF Calculator Tool'!$B$47:$B$57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 formatCode="General">
                  <c:v>8</c:v>
                </c:pt>
                <c:pt idx="9" formatCode="General">
                  <c:v>9</c:v>
                </c:pt>
                <c:pt idx="10" formatCode="General">
                  <c:v>10</c:v>
                </c:pt>
              </c:numCache>
            </c:numRef>
          </c:cat>
          <c:val>
            <c:numRef>
              <c:f>'200SF Calculator Tool'!$E$47:$E$57</c:f>
              <c:numCache>
                <c:formatCode>0</c:formatCode>
                <c:ptCount val="1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4A-498A-9F5D-9ADCDE005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6608658"/>
        <c:axId val="2109833466"/>
      </c:lineChart>
      <c:catAx>
        <c:axId val="1926608658"/>
        <c:scaling>
          <c:orientation val="minMax"/>
          <c:max val="8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1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/>
                  <a:t>Design Occupancy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sans-serif"/>
              </a:defRPr>
            </a:pPr>
            <a:endParaRPr lang="en-US"/>
          </a:p>
        </c:txPr>
        <c:crossAx val="2109833466"/>
        <c:crosses val="autoZero"/>
        <c:auto val="1"/>
        <c:lblAlgn val="ctr"/>
        <c:lblOffset val="100"/>
        <c:noMultiLvlLbl val="1"/>
      </c:catAx>
      <c:valAx>
        <c:axId val="21098334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Ventilation Rate (CFM)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192660865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>
                <a:solidFill>
                  <a:srgbClr val="757575"/>
                </a:solidFill>
                <a:latin typeface="+mn-lt"/>
              </a:defRPr>
            </a:pPr>
            <a:r>
              <a:rPr lang="en-US"/>
              <a:t>Steady State CO2 vs. Design Occupancy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'200SF Calculator Tool'!$C$61</c:f>
              <c:strCache>
                <c:ptCount val="1"/>
                <c:pt idx="0">
                  <c:v>Conventional</c:v>
                </c:pt>
              </c:strCache>
            </c:strRef>
          </c:tx>
          <c:marker>
            <c:symbol val="none"/>
          </c:marker>
          <c:cat>
            <c:numRef>
              <c:f>'200SF Calculator Tool'!$B$62:$B$72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 formatCode="General">
                  <c:v>8</c:v>
                </c:pt>
                <c:pt idx="9" formatCode="General">
                  <c:v>9</c:v>
                </c:pt>
                <c:pt idx="10" formatCode="General">
                  <c:v>10</c:v>
                </c:pt>
              </c:numCache>
            </c:numRef>
          </c:cat>
          <c:val>
            <c:numRef>
              <c:f>'200SF Calculator Tool'!$C$62:$C$72</c:f>
              <c:numCache>
                <c:formatCode>0</c:formatCode>
                <c:ptCount val="11"/>
                <c:pt idx="0">
                  <c:v>400</c:v>
                </c:pt>
                <c:pt idx="1">
                  <c:v>967.45338083428533</c:v>
                </c:pt>
                <c:pt idx="2">
                  <c:v>1276.9734067438956</c:v>
                </c:pt>
                <c:pt idx="3">
                  <c:v>1471.8563860203167</c:v>
                </c:pt>
                <c:pt idx="4">
                  <c:v>1605.8384342728564</c:v>
                </c:pt>
                <c:pt idx="5">
                  <c:v>1703.6091181328179</c:v>
                </c:pt>
                <c:pt idx="6">
                  <c:v>1778.1010677404074</c:v>
                </c:pt>
                <c:pt idx="7">
                  <c:v>1836.7436663676585</c:v>
                </c:pt>
                <c:pt idx="8">
                  <c:v>1884.1088421819773</c:v>
                </c:pt>
                <c:pt idx="9">
                  <c:v>1923.1643380288713</c:v>
                </c:pt>
                <c:pt idx="10">
                  <c:v>1955.9205603520729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4-44C9-9234-618166B6ED11}"/>
            </c:ext>
          </c:extLst>
        </c:ser>
        <c:ser>
          <c:idx val="1"/>
          <c:order val="1"/>
          <c:tx>
            <c:strRef>
              <c:f>'200SF Calculator Tool'!$D$61</c:f>
              <c:strCache>
                <c:ptCount val="1"/>
                <c:pt idx="0">
                  <c:v>Enhanced</c:v>
                </c:pt>
              </c:strCache>
            </c:strRef>
          </c:tx>
          <c:marker>
            <c:symbol val="none"/>
          </c:marker>
          <c:cat>
            <c:numRef>
              <c:f>'200SF Calculator Tool'!$B$62:$B$72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 formatCode="General">
                  <c:v>8</c:v>
                </c:pt>
                <c:pt idx="9" formatCode="General">
                  <c:v>9</c:v>
                </c:pt>
                <c:pt idx="10" formatCode="General">
                  <c:v>10</c:v>
                </c:pt>
              </c:numCache>
            </c:numRef>
          </c:cat>
          <c:val>
            <c:numRef>
              <c:f>'200SF Calculator Tool'!$D$62:$D$72</c:f>
              <c:numCache>
                <c:formatCode>0</c:formatCode>
                <c:ptCount val="11"/>
                <c:pt idx="0">
                  <c:v>400</c:v>
                </c:pt>
                <c:pt idx="1">
                  <c:v>836.50260064175791</c:v>
                </c:pt>
                <c:pt idx="2">
                  <c:v>1074.5949282645352</c:v>
                </c:pt>
                <c:pt idx="3">
                  <c:v>1224.5049123233207</c:v>
                </c:pt>
                <c:pt idx="4">
                  <c:v>1327.5680263637355</c:v>
                </c:pt>
                <c:pt idx="5">
                  <c:v>1402.7762447175519</c:v>
                </c:pt>
                <c:pt idx="6">
                  <c:v>1460.0777444156979</c:v>
                </c:pt>
                <c:pt idx="7">
                  <c:v>1505.1874356674298</c:v>
                </c:pt>
                <c:pt idx="8">
                  <c:v>1541.6221862938287</c:v>
                </c:pt>
                <c:pt idx="9">
                  <c:v>1571.664875406824</c:v>
                </c:pt>
                <c:pt idx="10">
                  <c:v>1596.8619695015946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4-44C9-9234-618166B6ED11}"/>
            </c:ext>
          </c:extLst>
        </c:ser>
        <c:ser>
          <c:idx val="2"/>
          <c:order val="2"/>
          <c:tx>
            <c:strRef>
              <c:f>'200SF Calculator Tool'!$E$61</c:f>
              <c:strCache>
                <c:ptCount val="1"/>
                <c:pt idx="0">
                  <c:v>Stringent*</c:v>
                </c:pt>
              </c:strCache>
            </c:strRef>
          </c:tx>
          <c:marker>
            <c:symbol val="none"/>
          </c:marker>
          <c:cat>
            <c:numRef>
              <c:f>'200SF Calculator Tool'!$B$62:$B$72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 formatCode="General">
                  <c:v>8</c:v>
                </c:pt>
                <c:pt idx="9" formatCode="General">
                  <c:v>9</c:v>
                </c:pt>
                <c:pt idx="10" formatCode="General">
                  <c:v>10</c:v>
                </c:pt>
              </c:numCache>
            </c:numRef>
          </c:cat>
          <c:val>
            <c:numRef>
              <c:f>'200SF Calculator Tool'!$E$62:$E$72</c:f>
              <c:numCache>
                <c:formatCode>0</c:formatCode>
                <c:ptCount val="11"/>
                <c:pt idx="0">
                  <c:v>400</c:v>
                </c:pt>
                <c:pt idx="1">
                  <c:v>721.55691580609505</c:v>
                </c:pt>
                <c:pt idx="2">
                  <c:v>1043.1138316121901</c:v>
                </c:pt>
                <c:pt idx="3">
                  <c:v>1043.1138316121901</c:v>
                </c:pt>
                <c:pt idx="4">
                  <c:v>1043.1138316121901</c:v>
                </c:pt>
                <c:pt idx="5">
                  <c:v>1043.1138316121901</c:v>
                </c:pt>
                <c:pt idx="6">
                  <c:v>1043.1138316121901</c:v>
                </c:pt>
                <c:pt idx="7">
                  <c:v>1043.1138316121901</c:v>
                </c:pt>
                <c:pt idx="8">
                  <c:v>1043.1138316121901</c:v>
                </c:pt>
                <c:pt idx="9">
                  <c:v>1043.1138316121901</c:v>
                </c:pt>
                <c:pt idx="10">
                  <c:v>1043.1138316121901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E4-44C9-9234-618166B6E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028014"/>
        <c:axId val="878166732"/>
      </c:lineChart>
      <c:catAx>
        <c:axId val="1295028014"/>
        <c:scaling>
          <c:orientation val="minMax"/>
          <c:max val="8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Design Occupancy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78166732"/>
        <c:crosses val="autoZero"/>
        <c:auto val="1"/>
        <c:lblAlgn val="ctr"/>
        <c:lblOffset val="100"/>
        <c:noMultiLvlLbl val="1"/>
      </c:catAx>
      <c:valAx>
        <c:axId val="878166732"/>
        <c:scaling>
          <c:orientation val="minMax"/>
          <c:max val="25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Steady State CO2 (ppm)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9502801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200" b="1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800" b="1">
                <a:solidFill>
                  <a:srgbClr val="757575"/>
                </a:solidFill>
                <a:latin typeface="+mn-lt"/>
              </a:defRPr>
            </a:pPr>
            <a:r>
              <a:rPr lang="en-US"/>
              <a:t>Steady State CO2 vs. Actual Occupancy</a:t>
            </a:r>
          </a:p>
          <a:p>
            <a:pPr lvl="0">
              <a:defRPr sz="1800" b="1">
                <a:solidFill>
                  <a:srgbClr val="757575"/>
                </a:solidFill>
                <a:latin typeface="+mn-lt"/>
              </a:defRPr>
            </a:pPr>
            <a:r>
              <a:rPr lang="en-US" sz="1400" b="0">
                <a:solidFill>
                  <a:schemeClr val="bg1">
                    <a:lumMod val="50000"/>
                  </a:schemeClr>
                </a:solidFill>
              </a:rPr>
              <a:t>Assuming 200SF Conference Room at 40SF/Seat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276950994175755"/>
          <c:y val="0.20942133672153412"/>
          <c:w val="0.83347923632192544"/>
          <c:h val="0.52252877336959414"/>
        </c:manualLayout>
      </c:layout>
      <c:lineChart>
        <c:grouping val="standard"/>
        <c:varyColors val="1"/>
        <c:ser>
          <c:idx val="0"/>
          <c:order val="0"/>
          <c:tx>
            <c:v>Conventional</c:v>
          </c:tx>
          <c:spPr>
            <a:ln w="25400">
              <a:solidFill>
                <a:srgbClr val="B35F00"/>
              </a:solidFill>
            </a:ln>
          </c:spPr>
          <c:marker>
            <c:symbol val="none"/>
          </c:marker>
          <c:cat>
            <c:numRef>
              <c:f>'200SF Calculator Tool'!$B$76:$B$86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 formatCode="General">
                  <c:v>8</c:v>
                </c:pt>
                <c:pt idx="9" formatCode="General">
                  <c:v>9</c:v>
                </c:pt>
                <c:pt idx="10" formatCode="General">
                  <c:v>10</c:v>
                </c:pt>
              </c:numCache>
            </c:numRef>
          </c:cat>
          <c:val>
            <c:numRef>
              <c:f>'200SF Calculator Tool'!$C$76:$C$86</c:f>
              <c:numCache>
                <c:formatCode>0</c:formatCode>
                <c:ptCount val="11"/>
                <c:pt idx="0">
                  <c:v>400</c:v>
                </c:pt>
                <c:pt idx="1">
                  <c:v>660.72182362656349</c:v>
                </c:pt>
                <c:pt idx="2">
                  <c:v>921.4436472531271</c:v>
                </c:pt>
                <c:pt idx="3">
                  <c:v>1182.1654708796907</c:v>
                </c:pt>
                <c:pt idx="4">
                  <c:v>1442.8872945062542</c:v>
                </c:pt>
                <c:pt idx="5">
                  <c:v>1703.6091181328179</c:v>
                </c:pt>
                <c:pt idx="6">
                  <c:v>1964.3309417593814</c:v>
                </c:pt>
                <c:pt idx="7">
                  <c:v>2225.0527653859449</c:v>
                </c:pt>
                <c:pt idx="8">
                  <c:v>2485.7745890125084</c:v>
                </c:pt>
                <c:pt idx="9">
                  <c:v>2746.4964126390723</c:v>
                </c:pt>
                <c:pt idx="10">
                  <c:v>3007.2182362656358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F-4461-9C93-CC8620691678}"/>
            </c:ext>
          </c:extLst>
        </c:ser>
        <c:ser>
          <c:idx val="1"/>
          <c:order val="1"/>
          <c:tx>
            <c:v>Enhanced</c:v>
          </c:tx>
          <c:spPr>
            <a:ln w="25400">
              <a:solidFill>
                <a:srgbClr val="A42843"/>
              </a:solidFill>
            </a:ln>
          </c:spPr>
          <c:marker>
            <c:symbol val="none"/>
          </c:marker>
          <c:cat>
            <c:numRef>
              <c:f>'200SF Calculator Tool'!$B$76:$B$86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 formatCode="General">
                  <c:v>8</c:v>
                </c:pt>
                <c:pt idx="9" formatCode="General">
                  <c:v>9</c:v>
                </c:pt>
                <c:pt idx="10" formatCode="General">
                  <c:v>10</c:v>
                </c:pt>
              </c:numCache>
            </c:numRef>
          </c:cat>
          <c:val>
            <c:numRef>
              <c:f>'200SF Calculator Tool'!$D$76:$D$86</c:f>
              <c:numCache>
                <c:formatCode>0</c:formatCode>
                <c:ptCount val="11"/>
                <c:pt idx="0">
                  <c:v>400</c:v>
                </c:pt>
                <c:pt idx="1">
                  <c:v>600.55524894351038</c:v>
                </c:pt>
                <c:pt idx="2">
                  <c:v>801.11049788702076</c:v>
                </c:pt>
                <c:pt idx="3">
                  <c:v>1001.6657468305312</c:v>
                </c:pt>
                <c:pt idx="4">
                  <c:v>1202.2209957740415</c:v>
                </c:pt>
                <c:pt idx="5">
                  <c:v>1402.7762447175519</c:v>
                </c:pt>
                <c:pt idx="6">
                  <c:v>1603.3314936610625</c:v>
                </c:pt>
                <c:pt idx="7">
                  <c:v>1803.8867426045731</c:v>
                </c:pt>
                <c:pt idx="8">
                  <c:v>2004.4419915480833</c:v>
                </c:pt>
                <c:pt idx="9">
                  <c:v>2204.9972404915934</c:v>
                </c:pt>
                <c:pt idx="10">
                  <c:v>2405.5524894351038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F-4461-9C93-CC8620691678}"/>
            </c:ext>
          </c:extLst>
        </c:ser>
        <c:ser>
          <c:idx val="2"/>
          <c:order val="2"/>
          <c:tx>
            <c:v>Stringent</c:v>
          </c:tx>
          <c:spPr>
            <a:ln w="25400">
              <a:solidFill>
                <a:srgbClr val="5E3DC2"/>
              </a:solidFill>
            </a:ln>
          </c:spPr>
          <c:marker>
            <c:symbol val="none"/>
          </c:marker>
          <c:cat>
            <c:numRef>
              <c:f>'200SF Calculator Tool'!$B$76:$B$86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 formatCode="General">
                  <c:v>2</c:v>
                </c:pt>
                <c:pt idx="3" formatCode="General">
                  <c:v>3</c:v>
                </c:pt>
                <c:pt idx="4" formatCode="General">
                  <c:v>4</c:v>
                </c:pt>
                <c:pt idx="5" formatCode="General">
                  <c:v>5</c:v>
                </c:pt>
                <c:pt idx="6" formatCode="General">
                  <c:v>6</c:v>
                </c:pt>
                <c:pt idx="7" formatCode="General">
                  <c:v>7</c:v>
                </c:pt>
                <c:pt idx="8" formatCode="General">
                  <c:v>8</c:v>
                </c:pt>
                <c:pt idx="9" formatCode="General">
                  <c:v>9</c:v>
                </c:pt>
                <c:pt idx="10" formatCode="General">
                  <c:v>10</c:v>
                </c:pt>
              </c:numCache>
            </c:numRef>
          </c:cat>
          <c:val>
            <c:numRef>
              <c:f>'200SF Calculator Tool'!$E$76:$E$86</c:f>
              <c:numCache>
                <c:formatCode>0</c:formatCode>
                <c:ptCount val="11"/>
                <c:pt idx="0">
                  <c:v>400</c:v>
                </c:pt>
                <c:pt idx="1">
                  <c:v>528.622766322438</c:v>
                </c:pt>
                <c:pt idx="2">
                  <c:v>657.24553264487599</c:v>
                </c:pt>
                <c:pt idx="3">
                  <c:v>785.8682989673141</c:v>
                </c:pt>
                <c:pt idx="4">
                  <c:v>914.4910652897521</c:v>
                </c:pt>
                <c:pt idx="5">
                  <c:v>1043.1138316121901</c:v>
                </c:pt>
                <c:pt idx="6">
                  <c:v>1171.7365979346282</c:v>
                </c:pt>
                <c:pt idx="7">
                  <c:v>1300.3593642570663</c:v>
                </c:pt>
                <c:pt idx="8">
                  <c:v>1428.9821305795042</c:v>
                </c:pt>
                <c:pt idx="9">
                  <c:v>1557.6048969019421</c:v>
                </c:pt>
                <c:pt idx="10">
                  <c:v>1686.2276632243802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F-4461-9C93-CC8620691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7333625"/>
        <c:axId val="1672926073"/>
      </c:lineChart>
      <c:catAx>
        <c:axId val="1177333625"/>
        <c:scaling>
          <c:orientation val="minMax"/>
          <c:max val="8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Actual Occupancy</a:t>
                </a:r>
              </a:p>
            </c:rich>
          </c:tx>
          <c:layout>
            <c:manualLayout>
              <c:xMode val="edge"/>
              <c:yMode val="edge"/>
              <c:x val="0.43419130576788678"/>
              <c:y val="0.80666990580587195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2926073"/>
        <c:crosses val="autoZero"/>
        <c:auto val="1"/>
        <c:lblAlgn val="ctr"/>
        <c:lblOffset val="100"/>
        <c:tickLblSkip val="2"/>
        <c:noMultiLvlLbl val="1"/>
      </c:catAx>
      <c:valAx>
        <c:axId val="1672926073"/>
        <c:scaling>
          <c:orientation val="minMax"/>
          <c:max val="25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Steady State CO2 (ppm)</a:t>
                </a:r>
              </a:p>
            </c:rich>
          </c:tx>
          <c:layout>
            <c:manualLayout>
              <c:xMode val="edge"/>
              <c:yMode val="edge"/>
              <c:x val="1.9019315872345378E-2"/>
              <c:y val="0.1962939365774943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7333625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1200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/>
              <a:t>Total CFM vs. Design Occupancy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'1000SF Office Tool'!$C$44:$C$46</c:f>
              <c:strCache>
                <c:ptCount val="3"/>
                <c:pt idx="0">
                  <c:v>PART 1 - Conf Room CFM at Varying Occupancy</c:v>
                </c:pt>
                <c:pt idx="1">
                  <c:v>1000</c:v>
                </c:pt>
                <c:pt idx="2">
                  <c:v>Conventional</c:v>
                </c:pt>
              </c:strCache>
            </c:strRef>
          </c:tx>
          <c:marker>
            <c:symbol val="none"/>
          </c:marker>
          <c:cat>
            <c:numRef>
              <c:f>'1000SF Office Tool'!$B$47:$B$57</c:f>
              <c:numCache>
                <c:formatCode>0</c:formatCode>
                <c:ptCount val="11"/>
                <c:pt idx="0">
                  <c:v>0</c:v>
                </c:pt>
                <c:pt idx="1">
                  <c:v>2</c:v>
                </c:pt>
                <c:pt idx="2" formatCode="General">
                  <c:v>5</c:v>
                </c:pt>
                <c:pt idx="3" formatCode="General">
                  <c:v>6</c:v>
                </c:pt>
                <c:pt idx="4" formatCode="General">
                  <c:v>8</c:v>
                </c:pt>
                <c:pt idx="5" formatCode="General">
                  <c:v>10</c:v>
                </c:pt>
                <c:pt idx="6">
                  <c:v>12</c:v>
                </c:pt>
                <c:pt idx="7" formatCode="General">
                  <c:v>14</c:v>
                </c:pt>
                <c:pt idx="8" formatCode="General">
                  <c:v>16</c:v>
                </c:pt>
                <c:pt idx="9" formatCode="General">
                  <c:v>18</c:v>
                </c:pt>
                <c:pt idx="10" formatCode="General">
                  <c:v>20</c:v>
                </c:pt>
              </c:numCache>
            </c:numRef>
          </c:cat>
          <c:val>
            <c:numRef>
              <c:f>'1000SF Office Tool'!$C$47:$C$57</c:f>
              <c:numCache>
                <c:formatCode>0</c:formatCode>
                <c:ptCount val="11"/>
                <c:pt idx="0">
                  <c:v>60</c:v>
                </c:pt>
                <c:pt idx="1">
                  <c:v>70</c:v>
                </c:pt>
                <c:pt idx="2">
                  <c:v>85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  <c:pt idx="10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4-451D-9190-04D8614BB1B0}"/>
            </c:ext>
          </c:extLst>
        </c:ser>
        <c:ser>
          <c:idx val="1"/>
          <c:order val="1"/>
          <c:tx>
            <c:strRef>
              <c:f>'1000SF Office Tool'!$D$44:$D$46</c:f>
              <c:strCache>
                <c:ptCount val="3"/>
                <c:pt idx="0">
                  <c:v>PART 1 - Conf Room CFM at Varying Occupancy</c:v>
                </c:pt>
                <c:pt idx="1">
                  <c:v>1000</c:v>
                </c:pt>
                <c:pt idx="2">
                  <c:v>Enhanced</c:v>
                </c:pt>
              </c:strCache>
            </c:strRef>
          </c:tx>
          <c:marker>
            <c:symbol val="none"/>
          </c:marker>
          <c:cat>
            <c:numRef>
              <c:f>'1000SF Office Tool'!$B$47:$B$57</c:f>
              <c:numCache>
                <c:formatCode>0</c:formatCode>
                <c:ptCount val="11"/>
                <c:pt idx="0">
                  <c:v>0</c:v>
                </c:pt>
                <c:pt idx="1">
                  <c:v>2</c:v>
                </c:pt>
                <c:pt idx="2" formatCode="General">
                  <c:v>5</c:v>
                </c:pt>
                <c:pt idx="3" formatCode="General">
                  <c:v>6</c:v>
                </c:pt>
                <c:pt idx="4" formatCode="General">
                  <c:v>8</c:v>
                </c:pt>
                <c:pt idx="5" formatCode="General">
                  <c:v>10</c:v>
                </c:pt>
                <c:pt idx="6">
                  <c:v>12</c:v>
                </c:pt>
                <c:pt idx="7" formatCode="General">
                  <c:v>14</c:v>
                </c:pt>
                <c:pt idx="8" formatCode="General">
                  <c:v>16</c:v>
                </c:pt>
                <c:pt idx="9" formatCode="General">
                  <c:v>18</c:v>
                </c:pt>
                <c:pt idx="10" formatCode="General">
                  <c:v>20</c:v>
                </c:pt>
              </c:numCache>
            </c:numRef>
          </c:cat>
          <c:val>
            <c:numRef>
              <c:f>'1000SF Office Tool'!$D$47:$D$57</c:f>
              <c:numCache>
                <c:formatCode>0</c:formatCode>
                <c:ptCount val="11"/>
                <c:pt idx="0">
                  <c:v>78</c:v>
                </c:pt>
                <c:pt idx="1">
                  <c:v>91</c:v>
                </c:pt>
                <c:pt idx="2">
                  <c:v>110.5</c:v>
                </c:pt>
                <c:pt idx="3">
                  <c:v>117</c:v>
                </c:pt>
                <c:pt idx="4">
                  <c:v>130</c:v>
                </c:pt>
                <c:pt idx="5">
                  <c:v>143</c:v>
                </c:pt>
                <c:pt idx="6">
                  <c:v>156</c:v>
                </c:pt>
                <c:pt idx="7">
                  <c:v>169</c:v>
                </c:pt>
                <c:pt idx="8">
                  <c:v>182</c:v>
                </c:pt>
                <c:pt idx="9">
                  <c:v>195</c:v>
                </c:pt>
                <c:pt idx="10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4-451D-9190-04D8614BB1B0}"/>
            </c:ext>
          </c:extLst>
        </c:ser>
        <c:ser>
          <c:idx val="2"/>
          <c:order val="2"/>
          <c:tx>
            <c:strRef>
              <c:f>'1000SF Office Tool'!$E$44:$E$46</c:f>
              <c:strCache>
                <c:ptCount val="3"/>
                <c:pt idx="0">
                  <c:v>PART 1 - Conf Room CFM at Varying Occupancy</c:v>
                </c:pt>
                <c:pt idx="1">
                  <c:v>1000</c:v>
                </c:pt>
                <c:pt idx="2">
                  <c:v>Stringent</c:v>
                </c:pt>
              </c:strCache>
            </c:strRef>
          </c:tx>
          <c:marker>
            <c:symbol val="none"/>
          </c:marker>
          <c:cat>
            <c:numRef>
              <c:f>'1000SF Office Tool'!$B$47:$B$57</c:f>
              <c:numCache>
                <c:formatCode>0</c:formatCode>
                <c:ptCount val="11"/>
                <c:pt idx="0">
                  <c:v>0</c:v>
                </c:pt>
                <c:pt idx="1">
                  <c:v>2</c:v>
                </c:pt>
                <c:pt idx="2" formatCode="General">
                  <c:v>5</c:v>
                </c:pt>
                <c:pt idx="3" formatCode="General">
                  <c:v>6</c:v>
                </c:pt>
                <c:pt idx="4" formatCode="General">
                  <c:v>8</c:v>
                </c:pt>
                <c:pt idx="5" formatCode="General">
                  <c:v>10</c:v>
                </c:pt>
                <c:pt idx="6">
                  <c:v>12</c:v>
                </c:pt>
                <c:pt idx="7" formatCode="General">
                  <c:v>14</c:v>
                </c:pt>
                <c:pt idx="8" formatCode="General">
                  <c:v>16</c:v>
                </c:pt>
                <c:pt idx="9" formatCode="General">
                  <c:v>18</c:v>
                </c:pt>
                <c:pt idx="10" formatCode="General">
                  <c:v>20</c:v>
                </c:pt>
              </c:numCache>
            </c:numRef>
          </c:cat>
          <c:val>
            <c:numRef>
              <c:f>'1000SF Office Tool'!$E$47:$E$57</c:f>
              <c:numCache>
                <c:formatCode>0</c:formatCode>
                <c:ptCount val="11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4-451D-9190-04D8614BB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5784495"/>
        <c:axId val="1132525993"/>
      </c:lineChart>
      <c:catAx>
        <c:axId val="1285784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Design Occupancy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2525993"/>
        <c:crosses val="autoZero"/>
        <c:auto val="1"/>
        <c:lblAlgn val="ctr"/>
        <c:lblOffset val="100"/>
        <c:noMultiLvlLbl val="1"/>
      </c:catAx>
      <c:valAx>
        <c:axId val="11325259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8578449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/>
              <a:t>Steady State CO2 vs. Design Occupancy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0248714285548053"/>
          <c:y val="0.16860465116279083"/>
          <c:w val="0.74844502931394197"/>
          <c:h val="0.60932946187128156"/>
        </c:manualLayout>
      </c:layout>
      <c:lineChart>
        <c:grouping val="standard"/>
        <c:varyColors val="1"/>
        <c:ser>
          <c:idx val="0"/>
          <c:order val="0"/>
          <c:tx>
            <c:strRef>
              <c:f>'1000SF Office Tool'!$C$61</c:f>
              <c:strCache>
                <c:ptCount val="1"/>
                <c:pt idx="0">
                  <c:v>Conventional</c:v>
                </c:pt>
              </c:strCache>
            </c:strRef>
          </c:tx>
          <c:marker>
            <c:symbol val="none"/>
          </c:marker>
          <c:cat>
            <c:numRef>
              <c:f>'1000SF Office Tool'!$B$62:$B$72</c:f>
              <c:numCache>
                <c:formatCode>0</c:formatCode>
                <c:ptCount val="11"/>
                <c:pt idx="0">
                  <c:v>0</c:v>
                </c:pt>
                <c:pt idx="1">
                  <c:v>2</c:v>
                </c:pt>
                <c:pt idx="2" formatCode="General">
                  <c:v>5</c:v>
                </c:pt>
                <c:pt idx="3" formatCode="General">
                  <c:v>6</c:v>
                </c:pt>
                <c:pt idx="4" formatCode="General">
                  <c:v>8</c:v>
                </c:pt>
                <c:pt idx="5" formatCode="General">
                  <c:v>10</c:v>
                </c:pt>
                <c:pt idx="6">
                  <c:v>12</c:v>
                </c:pt>
                <c:pt idx="7" formatCode="General">
                  <c:v>14</c:v>
                </c:pt>
                <c:pt idx="8" formatCode="General">
                  <c:v>16</c:v>
                </c:pt>
                <c:pt idx="9" formatCode="General">
                  <c:v>18</c:v>
                </c:pt>
                <c:pt idx="10" formatCode="General">
                  <c:v>20</c:v>
                </c:pt>
              </c:numCache>
            </c:numRef>
          </c:cat>
          <c:val>
            <c:numRef>
              <c:f>'1000SF Office Tool'!$C$62:$C$72</c:f>
              <c:numCache>
                <c:formatCode>0</c:formatCode>
                <c:ptCount val="11"/>
                <c:pt idx="0">
                  <c:v>400</c:v>
                </c:pt>
                <c:pt idx="1">
                  <c:v>675.62021354808144</c:v>
                </c:pt>
                <c:pt idx="2">
                  <c:v>967.45338083428533</c:v>
                </c:pt>
                <c:pt idx="3">
                  <c:v>1043.1138316121901</c:v>
                </c:pt>
                <c:pt idx="4">
                  <c:v>1171.7365979346282</c:v>
                </c:pt>
                <c:pt idx="5">
                  <c:v>1276.9734067438956</c:v>
                </c:pt>
                <c:pt idx="6">
                  <c:v>1364.6707474182854</c:v>
                </c:pt>
                <c:pt idx="7">
                  <c:v>1438.876189527384</c:v>
                </c:pt>
                <c:pt idx="8">
                  <c:v>1502.480854192326</c:v>
                </c:pt>
                <c:pt idx="9">
                  <c:v>1557.6048969019421</c:v>
                </c:pt>
                <c:pt idx="10">
                  <c:v>1605.8384342728564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3-4986-93A1-0CE2B516F53E}"/>
            </c:ext>
          </c:extLst>
        </c:ser>
        <c:ser>
          <c:idx val="1"/>
          <c:order val="1"/>
          <c:tx>
            <c:strRef>
              <c:f>'1000SF Office Tool'!$D$61</c:f>
              <c:strCache>
                <c:ptCount val="1"/>
                <c:pt idx="0">
                  <c:v>Enhanced</c:v>
                </c:pt>
              </c:strCache>
            </c:strRef>
          </c:tx>
          <c:marker>
            <c:symbol val="none"/>
          </c:marker>
          <c:cat>
            <c:numRef>
              <c:f>'1000SF Office Tool'!$B$62:$B$72</c:f>
              <c:numCache>
                <c:formatCode>0</c:formatCode>
                <c:ptCount val="11"/>
                <c:pt idx="0">
                  <c:v>0</c:v>
                </c:pt>
                <c:pt idx="1">
                  <c:v>2</c:v>
                </c:pt>
                <c:pt idx="2" formatCode="General">
                  <c:v>5</c:v>
                </c:pt>
                <c:pt idx="3" formatCode="General">
                  <c:v>6</c:v>
                </c:pt>
                <c:pt idx="4" formatCode="General">
                  <c:v>8</c:v>
                </c:pt>
                <c:pt idx="5" formatCode="General">
                  <c:v>10</c:v>
                </c:pt>
                <c:pt idx="6">
                  <c:v>12</c:v>
                </c:pt>
                <c:pt idx="7" formatCode="General">
                  <c:v>14</c:v>
                </c:pt>
                <c:pt idx="8" formatCode="General">
                  <c:v>16</c:v>
                </c:pt>
                <c:pt idx="9" formatCode="General">
                  <c:v>18</c:v>
                </c:pt>
                <c:pt idx="10" formatCode="General">
                  <c:v>20</c:v>
                </c:pt>
              </c:numCache>
            </c:numRef>
          </c:cat>
          <c:val>
            <c:numRef>
              <c:f>'1000SF Office Tool'!$D$62:$D$72</c:f>
              <c:numCache>
                <c:formatCode>0</c:formatCode>
                <c:ptCount val="11"/>
                <c:pt idx="0">
                  <c:v>400</c:v>
                </c:pt>
                <c:pt idx="1">
                  <c:v>612.01554888313956</c:v>
                </c:pt>
                <c:pt idx="2">
                  <c:v>836.50260064175791</c:v>
                </c:pt>
                <c:pt idx="3">
                  <c:v>894.70294739399242</c:v>
                </c:pt>
                <c:pt idx="4">
                  <c:v>993.64353687279083</c:v>
                </c:pt>
                <c:pt idx="5">
                  <c:v>1074.5949282645352</c:v>
                </c:pt>
                <c:pt idx="6">
                  <c:v>1142.0544210909886</c:v>
                </c:pt>
                <c:pt idx="7">
                  <c:v>1199.1355304056801</c:v>
                </c:pt>
                <c:pt idx="8">
                  <c:v>1248.0621955325582</c:v>
                </c:pt>
                <c:pt idx="9">
                  <c:v>1290.4653053091863</c:v>
                </c:pt>
                <c:pt idx="10">
                  <c:v>1327.5680263637357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3-4986-93A1-0CE2B516F53E}"/>
            </c:ext>
          </c:extLst>
        </c:ser>
        <c:ser>
          <c:idx val="2"/>
          <c:order val="2"/>
          <c:tx>
            <c:strRef>
              <c:f>'1000SF Office Tool'!$E$61</c:f>
              <c:strCache>
                <c:ptCount val="1"/>
                <c:pt idx="0">
                  <c:v>Stringent*</c:v>
                </c:pt>
              </c:strCache>
            </c:strRef>
          </c:tx>
          <c:marker>
            <c:symbol val="none"/>
          </c:marker>
          <c:cat>
            <c:numRef>
              <c:f>'1000SF Office Tool'!$B$62:$B$72</c:f>
              <c:numCache>
                <c:formatCode>0</c:formatCode>
                <c:ptCount val="11"/>
                <c:pt idx="0">
                  <c:v>0</c:v>
                </c:pt>
                <c:pt idx="1">
                  <c:v>2</c:v>
                </c:pt>
                <c:pt idx="2" formatCode="General">
                  <c:v>5</c:v>
                </c:pt>
                <c:pt idx="3" formatCode="General">
                  <c:v>6</c:v>
                </c:pt>
                <c:pt idx="4" formatCode="General">
                  <c:v>8</c:v>
                </c:pt>
                <c:pt idx="5" formatCode="General">
                  <c:v>10</c:v>
                </c:pt>
                <c:pt idx="6">
                  <c:v>12</c:v>
                </c:pt>
                <c:pt idx="7" formatCode="General">
                  <c:v>14</c:v>
                </c:pt>
                <c:pt idx="8" formatCode="General">
                  <c:v>16</c:v>
                </c:pt>
                <c:pt idx="9" formatCode="General">
                  <c:v>18</c:v>
                </c:pt>
                <c:pt idx="10" formatCode="General">
                  <c:v>20</c:v>
                </c:pt>
              </c:numCache>
            </c:numRef>
          </c:cat>
          <c:val>
            <c:numRef>
              <c:f>'1000SF Office Tool'!$E$62:$E$72</c:f>
              <c:numCache>
                <c:formatCode>0</c:formatCode>
                <c:ptCount val="11"/>
                <c:pt idx="0">
                  <c:v>400</c:v>
                </c:pt>
                <c:pt idx="1">
                  <c:v>528.622766322438</c:v>
                </c:pt>
                <c:pt idx="2">
                  <c:v>721.55691580609505</c:v>
                </c:pt>
                <c:pt idx="3">
                  <c:v>785.8682989673141</c:v>
                </c:pt>
                <c:pt idx="4">
                  <c:v>914.4910652897521</c:v>
                </c:pt>
                <c:pt idx="5">
                  <c:v>1043.1138316121901</c:v>
                </c:pt>
                <c:pt idx="6">
                  <c:v>1043.1138316121901</c:v>
                </c:pt>
                <c:pt idx="7">
                  <c:v>1043.1138316121901</c:v>
                </c:pt>
                <c:pt idx="8">
                  <c:v>1043.1138316121901</c:v>
                </c:pt>
                <c:pt idx="9">
                  <c:v>1043.1138316121901</c:v>
                </c:pt>
                <c:pt idx="10">
                  <c:v>1043.1138316121901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43-4986-93A1-0CE2B516F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442463"/>
        <c:axId val="1306794337"/>
      </c:lineChart>
      <c:catAx>
        <c:axId val="199442463"/>
        <c:scaling>
          <c:orientation val="minMax"/>
          <c:max val="14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Design Occupancy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06794337"/>
        <c:crosses val="autoZero"/>
        <c:auto val="1"/>
        <c:lblAlgn val="ctr"/>
        <c:lblOffset val="100"/>
        <c:noMultiLvlLbl val="1"/>
      </c:catAx>
      <c:valAx>
        <c:axId val="1306794337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Steady State CO2 (ppm)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44246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/>
              <a:t>Steady State CO2 vs. Actual Occupancy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'1000SF Office Tool'!$C$74:$C$75</c:f>
              <c:strCache>
                <c:ptCount val="2"/>
                <c:pt idx="0">
                  <c:v>PART 3 - Conf Room CO2 at Varying Actual Occupancy</c:v>
                </c:pt>
                <c:pt idx="1">
                  <c:v>Conventional</c:v>
                </c:pt>
              </c:strCache>
            </c:strRef>
          </c:tx>
          <c:marker>
            <c:symbol val="none"/>
          </c:marker>
          <c:cat>
            <c:numRef>
              <c:f>'1000SF Office Tool'!$B$76:$B$86</c:f>
              <c:numCache>
                <c:formatCode>0</c:formatCode>
                <c:ptCount val="11"/>
                <c:pt idx="0">
                  <c:v>0</c:v>
                </c:pt>
                <c:pt idx="1">
                  <c:v>2</c:v>
                </c:pt>
                <c:pt idx="2" formatCode="General">
                  <c:v>5</c:v>
                </c:pt>
                <c:pt idx="3" formatCode="General">
                  <c:v>6</c:v>
                </c:pt>
                <c:pt idx="4" formatCode="General">
                  <c:v>8</c:v>
                </c:pt>
                <c:pt idx="5" formatCode="General">
                  <c:v>10</c:v>
                </c:pt>
                <c:pt idx="6">
                  <c:v>12</c:v>
                </c:pt>
                <c:pt idx="7" formatCode="General">
                  <c:v>14</c:v>
                </c:pt>
                <c:pt idx="8" formatCode="General">
                  <c:v>16</c:v>
                </c:pt>
                <c:pt idx="9" formatCode="General">
                  <c:v>18</c:v>
                </c:pt>
                <c:pt idx="10" formatCode="General">
                  <c:v>20</c:v>
                </c:pt>
              </c:numCache>
            </c:numRef>
          </c:cat>
          <c:val>
            <c:numRef>
              <c:f>'1000SF Office Tool'!$C$76:$C$86</c:f>
              <c:numCache>
                <c:formatCode>0</c:formatCode>
                <c:ptCount val="11"/>
                <c:pt idx="0">
                  <c:v>400</c:v>
                </c:pt>
                <c:pt idx="1">
                  <c:v>626.9813523337142</c:v>
                </c:pt>
                <c:pt idx="2">
                  <c:v>967.45338083428533</c:v>
                </c:pt>
                <c:pt idx="3">
                  <c:v>1080.9440570011425</c:v>
                </c:pt>
                <c:pt idx="4">
                  <c:v>1307.9254093348568</c:v>
                </c:pt>
                <c:pt idx="5">
                  <c:v>1534.9067616685707</c:v>
                </c:pt>
                <c:pt idx="6">
                  <c:v>1761.888114002285</c:v>
                </c:pt>
                <c:pt idx="7">
                  <c:v>1988.869466335999</c:v>
                </c:pt>
                <c:pt idx="8">
                  <c:v>2215.8508186697136</c:v>
                </c:pt>
                <c:pt idx="9">
                  <c:v>2442.8321710034279</c:v>
                </c:pt>
                <c:pt idx="10">
                  <c:v>2669.8135233371413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C-4919-A345-A63D705C5A0F}"/>
            </c:ext>
          </c:extLst>
        </c:ser>
        <c:ser>
          <c:idx val="1"/>
          <c:order val="1"/>
          <c:tx>
            <c:strRef>
              <c:f>'1000SF Office Tool'!$D$74:$D$75</c:f>
              <c:strCache>
                <c:ptCount val="2"/>
                <c:pt idx="0">
                  <c:v>PART 3 - Conf Room CO2 at Varying Actual Occupancy</c:v>
                </c:pt>
                <c:pt idx="1">
                  <c:v>Enhanced</c:v>
                </c:pt>
              </c:strCache>
            </c:strRef>
          </c:tx>
          <c:marker>
            <c:symbol val="none"/>
          </c:marker>
          <c:cat>
            <c:numRef>
              <c:f>'1000SF Office Tool'!$B$76:$B$86</c:f>
              <c:numCache>
                <c:formatCode>0</c:formatCode>
                <c:ptCount val="11"/>
                <c:pt idx="0">
                  <c:v>0</c:v>
                </c:pt>
                <c:pt idx="1">
                  <c:v>2</c:v>
                </c:pt>
                <c:pt idx="2" formatCode="General">
                  <c:v>5</c:v>
                </c:pt>
                <c:pt idx="3" formatCode="General">
                  <c:v>6</c:v>
                </c:pt>
                <c:pt idx="4" formatCode="General">
                  <c:v>8</c:v>
                </c:pt>
                <c:pt idx="5" formatCode="General">
                  <c:v>10</c:v>
                </c:pt>
                <c:pt idx="6">
                  <c:v>12</c:v>
                </c:pt>
                <c:pt idx="7" formatCode="General">
                  <c:v>14</c:v>
                </c:pt>
                <c:pt idx="8" formatCode="General">
                  <c:v>16</c:v>
                </c:pt>
                <c:pt idx="9" formatCode="General">
                  <c:v>18</c:v>
                </c:pt>
                <c:pt idx="10" formatCode="General">
                  <c:v>20</c:v>
                </c:pt>
              </c:numCache>
            </c:numRef>
          </c:cat>
          <c:val>
            <c:numRef>
              <c:f>'1000SF Office Tool'!$D$76:$D$86</c:f>
              <c:numCache>
                <c:formatCode>0</c:formatCode>
                <c:ptCount val="11"/>
                <c:pt idx="0">
                  <c:v>400</c:v>
                </c:pt>
                <c:pt idx="1">
                  <c:v>574.60104025670319</c:v>
                </c:pt>
                <c:pt idx="2">
                  <c:v>836.50260064175791</c:v>
                </c:pt>
                <c:pt idx="3">
                  <c:v>923.80312077010956</c:v>
                </c:pt>
                <c:pt idx="4">
                  <c:v>1098.4041610268127</c:v>
                </c:pt>
                <c:pt idx="5">
                  <c:v>1273.0052012835158</c:v>
                </c:pt>
                <c:pt idx="6">
                  <c:v>1447.6062415402191</c:v>
                </c:pt>
                <c:pt idx="7">
                  <c:v>1622.2072817969222</c:v>
                </c:pt>
                <c:pt idx="8">
                  <c:v>1796.8083220536255</c:v>
                </c:pt>
                <c:pt idx="9">
                  <c:v>1971.4093623103288</c:v>
                </c:pt>
                <c:pt idx="10">
                  <c:v>2146.0104025670316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C-4919-A345-A63D705C5A0F}"/>
            </c:ext>
          </c:extLst>
        </c:ser>
        <c:ser>
          <c:idx val="2"/>
          <c:order val="2"/>
          <c:tx>
            <c:strRef>
              <c:f>'1000SF Office Tool'!$E$74:$E$75</c:f>
              <c:strCache>
                <c:ptCount val="2"/>
                <c:pt idx="0">
                  <c:v>PART 3 - Conf Room CO2 at Varying Actual Occupancy</c:v>
                </c:pt>
                <c:pt idx="1">
                  <c:v>Stringent*</c:v>
                </c:pt>
              </c:strCache>
            </c:strRef>
          </c:tx>
          <c:marker>
            <c:symbol val="none"/>
          </c:marker>
          <c:cat>
            <c:numRef>
              <c:f>'1000SF Office Tool'!$B$76:$B$86</c:f>
              <c:numCache>
                <c:formatCode>0</c:formatCode>
                <c:ptCount val="11"/>
                <c:pt idx="0">
                  <c:v>0</c:v>
                </c:pt>
                <c:pt idx="1">
                  <c:v>2</c:v>
                </c:pt>
                <c:pt idx="2" formatCode="General">
                  <c:v>5</c:v>
                </c:pt>
                <c:pt idx="3" formatCode="General">
                  <c:v>6</c:v>
                </c:pt>
                <c:pt idx="4" formatCode="General">
                  <c:v>8</c:v>
                </c:pt>
                <c:pt idx="5" formatCode="General">
                  <c:v>10</c:v>
                </c:pt>
                <c:pt idx="6">
                  <c:v>12</c:v>
                </c:pt>
                <c:pt idx="7" formatCode="General">
                  <c:v>14</c:v>
                </c:pt>
                <c:pt idx="8" formatCode="General">
                  <c:v>16</c:v>
                </c:pt>
                <c:pt idx="9" formatCode="General">
                  <c:v>18</c:v>
                </c:pt>
                <c:pt idx="10" formatCode="General">
                  <c:v>20</c:v>
                </c:pt>
              </c:numCache>
            </c:numRef>
          </c:cat>
          <c:val>
            <c:numRef>
              <c:f>'1000SF Office Tool'!$E$76:$E$86</c:f>
              <c:numCache>
                <c:formatCode>0</c:formatCode>
                <c:ptCount val="11"/>
                <c:pt idx="0">
                  <c:v>400</c:v>
                </c:pt>
                <c:pt idx="1">
                  <c:v>528.622766322438</c:v>
                </c:pt>
                <c:pt idx="2">
                  <c:v>721.55691580609505</c:v>
                </c:pt>
                <c:pt idx="3">
                  <c:v>785.8682989673141</c:v>
                </c:pt>
                <c:pt idx="4">
                  <c:v>914.4910652897521</c:v>
                </c:pt>
                <c:pt idx="5">
                  <c:v>1043.1138316121901</c:v>
                </c:pt>
                <c:pt idx="6">
                  <c:v>1171.7365979346282</c:v>
                </c:pt>
                <c:pt idx="7">
                  <c:v>1300.3593642570663</c:v>
                </c:pt>
                <c:pt idx="8">
                  <c:v>1428.9821305795042</c:v>
                </c:pt>
                <c:pt idx="9">
                  <c:v>1557.6048969019421</c:v>
                </c:pt>
                <c:pt idx="10">
                  <c:v>1686.2276632243802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BC-4919-A345-A63D705C5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708875"/>
        <c:axId val="1456522338"/>
      </c:lineChart>
      <c:catAx>
        <c:axId val="256708875"/>
        <c:scaling>
          <c:orientation val="minMax"/>
          <c:max val="14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Actual Occupancy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56522338"/>
        <c:crosses val="autoZero"/>
        <c:auto val="1"/>
        <c:lblAlgn val="ctr"/>
        <c:lblOffset val="100"/>
        <c:noMultiLvlLbl val="1"/>
      </c:catAx>
      <c:valAx>
        <c:axId val="1456522338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/>
                  <a:t>Steady State CO2 (ppm)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670887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</xdr:colOff>
      <xdr:row>43</xdr:row>
      <xdr:rowOff>9525</xdr:rowOff>
    </xdr:from>
    <xdr:ext cx="3114675" cy="273367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95250</xdr:colOff>
      <xdr:row>58</xdr:row>
      <xdr:rowOff>28575</xdr:rowOff>
    </xdr:from>
    <xdr:ext cx="3114675" cy="2733675"/>
    <xdr:graphicFrame macro="">
      <xdr:nvGraphicFramePr>
        <xdr:cNvPr id="3" name="Chart 3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>
    <xdr:from>
      <xdr:col>5</xdr:col>
      <xdr:colOff>182563</xdr:colOff>
      <xdr:row>73</xdr:row>
      <xdr:rowOff>122239</xdr:rowOff>
    </xdr:from>
    <xdr:to>
      <xdr:col>13</xdr:col>
      <xdr:colOff>419100</xdr:colOff>
      <xdr:row>90</xdr:row>
      <xdr:rowOff>57150</xdr:rowOff>
    </xdr:to>
    <xdr:graphicFrame macro="">
      <xdr:nvGraphicFramePr>
        <xdr:cNvPr id="5" name="Chart 1" title="Chart">
          <a:extLst>
            <a:ext uri="{FF2B5EF4-FFF2-40B4-BE49-F238E27FC236}">
              <a16:creationId xmlns:a16="http://schemas.microsoft.com/office/drawing/2014/main" id="{FBBB2EB8-FAF6-44B8-8A1A-E628131486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123825</xdr:colOff>
      <xdr:row>43</xdr:row>
      <xdr:rowOff>9525</xdr:rowOff>
    </xdr:from>
    <xdr:ext cx="4457700" cy="27527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133350</xdr:colOff>
      <xdr:row>57</xdr:row>
      <xdr:rowOff>161925</xdr:rowOff>
    </xdr:from>
    <xdr:ext cx="3438525" cy="4095750"/>
    <xdr:graphicFrame macro="">
      <xdr:nvGraphicFramePr>
        <xdr:cNvPr id="5" name="Chart 5" title="Char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57150</xdr:colOff>
      <xdr:row>57</xdr:row>
      <xdr:rowOff>171450</xdr:rowOff>
    </xdr:from>
    <xdr:ext cx="3438525" cy="4095750"/>
    <xdr:graphicFrame macro="">
      <xdr:nvGraphicFramePr>
        <xdr:cNvPr id="6" name="Chart 6" title="Char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2"/>
  <sheetViews>
    <sheetView tabSelected="1" topLeftCell="E72" workbookViewId="0">
      <selection activeCell="P77" sqref="P77"/>
    </sheetView>
  </sheetViews>
  <sheetFormatPr defaultColWidth="11.23046875" defaultRowHeight="15" customHeight="1" x14ac:dyDescent="0.35"/>
  <cols>
    <col min="1" max="1" width="26.53515625" customWidth="1"/>
    <col min="2" max="2" width="21.69140625" customWidth="1"/>
    <col min="3" max="3" width="12.765625" customWidth="1"/>
    <col min="4" max="4" width="17.69140625" customWidth="1"/>
    <col min="5" max="5" width="12.765625" customWidth="1"/>
    <col min="6" max="8" width="8.84375" customWidth="1"/>
    <col min="9" max="9" width="10.3046875" customWidth="1"/>
    <col min="10" max="13" width="8.84375" customWidth="1"/>
    <col min="14" max="14" width="12.07421875" customWidth="1"/>
    <col min="15" max="15" width="8.84375" customWidth="1"/>
    <col min="16" max="26" width="8.53515625" customWidth="1"/>
  </cols>
  <sheetData>
    <row r="1" spans="1:26" ht="15.7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35">
      <c r="A2" s="1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35">
      <c r="A3" s="4" t="s">
        <v>1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35">
      <c r="A4" s="4" t="s">
        <v>2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35">
      <c r="A5" s="2" t="s">
        <v>3</v>
      </c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3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35">
      <c r="A7" s="5" t="s">
        <v>4</v>
      </c>
      <c r="B7" s="6">
        <v>400</v>
      </c>
      <c r="C7" s="2" t="s">
        <v>5</v>
      </c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35">
      <c r="A8" s="2" t="s">
        <v>6</v>
      </c>
      <c r="B8" s="7">
        <v>30</v>
      </c>
      <c r="C8" s="3" t="s">
        <v>7</v>
      </c>
      <c r="D8" s="8" t="str">
        <f>HYPERLINK("https://docs.google.com/spreadsheets/d/1KcjR-iBMXpZ-QPBVB-cEhmVCz-rwn-OS/edit#gid=1240605668","Link to Calculator")</f>
        <v>Link to Calculator</v>
      </c>
      <c r="E8" s="9"/>
      <c r="F8" s="4"/>
      <c r="G8" s="3"/>
      <c r="H8" s="3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35">
      <c r="A9" s="2" t="s">
        <v>8</v>
      </c>
      <c r="B9" s="10">
        <f>+B8/60</f>
        <v>0.5</v>
      </c>
      <c r="C9" s="2" t="s">
        <v>9</v>
      </c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35">
      <c r="A10" s="2" t="s">
        <v>10</v>
      </c>
      <c r="B10" s="10">
        <v>41.6</v>
      </c>
      <c r="C10" s="2" t="s">
        <v>11</v>
      </c>
      <c r="D10" s="2"/>
      <c r="E10" s="2"/>
      <c r="F10" s="2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35">
      <c r="A11" s="2" t="s">
        <v>12</v>
      </c>
      <c r="B11" s="10">
        <f>(0.3048)^3</f>
        <v>2.8316846592000004E-2</v>
      </c>
      <c r="C11" s="2" t="s">
        <v>13</v>
      </c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35">
      <c r="A12" s="2" t="s">
        <v>14</v>
      </c>
      <c r="B12" s="10">
        <f>+B10*B11</f>
        <v>1.1779808182272002</v>
      </c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35">
      <c r="A13" s="2"/>
      <c r="B13" s="10"/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45">
      <c r="A14" s="11" t="s">
        <v>15</v>
      </c>
      <c r="B14" s="12"/>
      <c r="C14" s="13"/>
      <c r="D14" s="14"/>
      <c r="E14" s="14"/>
      <c r="F14" s="2"/>
      <c r="G14" s="15"/>
      <c r="H14" s="16"/>
      <c r="I14" s="17"/>
      <c r="J14" s="18"/>
      <c r="K14" s="1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35">
      <c r="A15" s="2"/>
      <c r="B15" s="19"/>
      <c r="C15" s="2"/>
      <c r="D15" s="2"/>
      <c r="E15" s="2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35">
      <c r="A16" s="3" t="s">
        <v>16</v>
      </c>
      <c r="B16" s="20">
        <v>5</v>
      </c>
      <c r="C16" s="2"/>
      <c r="D16" s="2"/>
      <c r="E16" s="2"/>
      <c r="F16" s="2"/>
      <c r="G16" s="21"/>
      <c r="H16" s="21"/>
      <c r="I16" s="2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35">
      <c r="A17" s="3" t="s">
        <v>17</v>
      </c>
      <c r="B17" s="20">
        <v>200</v>
      </c>
      <c r="C17" s="2"/>
      <c r="D17" s="2"/>
      <c r="E17" s="2"/>
      <c r="F17" s="2"/>
      <c r="G17" s="5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35">
      <c r="A18" s="2"/>
      <c r="B18" s="19"/>
      <c r="C18" s="2"/>
      <c r="D18" s="2"/>
      <c r="E18" s="2"/>
      <c r="F18" s="2"/>
      <c r="G18" s="5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35">
      <c r="A19" s="3"/>
      <c r="B19" s="2"/>
      <c r="C19" s="22" t="s">
        <v>18</v>
      </c>
      <c r="D19" s="22" t="s">
        <v>19</v>
      </c>
      <c r="E19" s="23" t="s">
        <v>20</v>
      </c>
      <c r="F19" s="2"/>
      <c r="G19" s="5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35">
      <c r="A20" s="4" t="s">
        <v>21</v>
      </c>
      <c r="B20" s="2" t="s">
        <v>22</v>
      </c>
      <c r="C20" s="19">
        <v>5</v>
      </c>
      <c r="D20" s="24">
        <v>6.5</v>
      </c>
      <c r="E20" s="19">
        <v>15</v>
      </c>
      <c r="F20" s="25" t="s">
        <v>23</v>
      </c>
      <c r="G20" s="5"/>
      <c r="H20" s="2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35">
      <c r="A21" s="4" t="s">
        <v>24</v>
      </c>
      <c r="B21" s="2" t="s">
        <v>25</v>
      </c>
      <c r="C21" s="19">
        <v>0.06</v>
      </c>
      <c r="D21" s="24">
        <v>7.8E-2</v>
      </c>
      <c r="E21" s="19">
        <v>0.15</v>
      </c>
      <c r="F21" s="2"/>
      <c r="G21" s="5"/>
      <c r="H21" s="2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35">
      <c r="A22" s="26"/>
      <c r="B22" s="2"/>
      <c r="C22" s="2"/>
      <c r="D22" s="2"/>
      <c r="E22" s="2"/>
      <c r="F22" s="2"/>
      <c r="G22" s="5"/>
      <c r="H22" s="2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35">
      <c r="A23" s="26" t="s">
        <v>26</v>
      </c>
      <c r="B23" s="5" t="s">
        <v>22</v>
      </c>
      <c r="C23" s="27">
        <f t="shared" ref="C23:D23" si="0">((C$20)+(C$21*($B$17/$B$16)))</f>
        <v>7.4</v>
      </c>
      <c r="D23" s="27">
        <f t="shared" si="0"/>
        <v>9.620000000000001</v>
      </c>
      <c r="E23" s="28">
        <f>MAX((E$20),(E$21*($B$17/$B$16)))</f>
        <v>15</v>
      </c>
      <c r="F23" s="2"/>
      <c r="G23" s="5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35">
      <c r="A24" s="5" t="s">
        <v>24</v>
      </c>
      <c r="B24" s="26" t="s">
        <v>27</v>
      </c>
      <c r="C24" s="29">
        <f>C21*B17</f>
        <v>12</v>
      </c>
      <c r="D24" s="2"/>
      <c r="E24" s="2"/>
      <c r="F24" s="2"/>
      <c r="G24" s="5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35">
      <c r="A25" s="5" t="s">
        <v>28</v>
      </c>
      <c r="B25" s="5" t="s">
        <v>29</v>
      </c>
      <c r="C25" s="29">
        <f>C20</f>
        <v>5</v>
      </c>
      <c r="D25" s="2"/>
      <c r="E25" s="2"/>
      <c r="F25" s="2"/>
      <c r="G25" s="5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35">
      <c r="A26" s="2"/>
      <c r="B26" s="3"/>
      <c r="C26" s="29"/>
      <c r="D26" s="2"/>
      <c r="E26" s="2"/>
      <c r="F26" s="2"/>
      <c r="G26" s="5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35">
      <c r="A27" s="2" t="s">
        <v>30</v>
      </c>
      <c r="B27" s="2" t="s">
        <v>31</v>
      </c>
      <c r="C27" s="10">
        <f>+$B$9/C$23</f>
        <v>6.7567567567567557E-2</v>
      </c>
      <c r="D27" s="10">
        <f t="shared" ref="D27:E27" si="1">+$B$9/D23</f>
        <v>5.1975051975051971E-2</v>
      </c>
      <c r="E27" s="10">
        <f t="shared" si="1"/>
        <v>3.3333333333333333E-2</v>
      </c>
      <c r="F27" s="3"/>
      <c r="G27" s="5"/>
      <c r="H27" s="2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35">
      <c r="A28" s="2" t="s">
        <v>32</v>
      </c>
      <c r="B28" s="2"/>
      <c r="C28" s="10">
        <f t="shared" ref="C28:E28" si="2">+C$27/44</f>
        <v>1.5356265356265353E-3</v>
      </c>
      <c r="D28" s="10">
        <f t="shared" si="2"/>
        <v>1.1812511812511811E-3</v>
      </c>
      <c r="E28" s="10">
        <f t="shared" si="2"/>
        <v>7.5757575757575758E-4</v>
      </c>
      <c r="F28" s="2"/>
      <c r="G28" s="2"/>
      <c r="H28" s="2"/>
      <c r="I28" s="2"/>
      <c r="J28" s="3"/>
      <c r="K28" s="3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35">
      <c r="A29" s="2" t="s">
        <v>33</v>
      </c>
      <c r="B29" s="2" t="s">
        <v>5</v>
      </c>
      <c r="C29" s="30">
        <f>C$28/$B$12*10^6</f>
        <v>1303.6091181328177</v>
      </c>
      <c r="D29" s="30">
        <f>D28/B12*10^6</f>
        <v>1002.7762447175519</v>
      </c>
      <c r="E29" s="30">
        <f>E28/B12*10^6</f>
        <v>643.1138316121901</v>
      </c>
      <c r="F29" s="2"/>
      <c r="G29" s="2"/>
      <c r="H29" s="2"/>
      <c r="I29" s="2"/>
      <c r="J29" s="3"/>
      <c r="K29" s="3"/>
      <c r="L29" s="5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35">
      <c r="A30" s="3"/>
      <c r="B30" s="3"/>
      <c r="C30" s="3"/>
      <c r="D30" s="3"/>
      <c r="E30" s="3"/>
      <c r="F30" s="2"/>
      <c r="G30" s="2"/>
      <c r="H30" s="2"/>
      <c r="I30" s="2"/>
      <c r="J30" s="3"/>
      <c r="K30" s="2"/>
      <c r="L30" s="5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35">
      <c r="A31" s="31" t="s">
        <v>34</v>
      </c>
      <c r="B31" s="31" t="s">
        <v>5</v>
      </c>
      <c r="C31" s="32">
        <f>$B$7+C$29</f>
        <v>1703.6091181328177</v>
      </c>
      <c r="D31" s="33">
        <f>+B7+D29</f>
        <v>1402.7762447175519</v>
      </c>
      <c r="E31" s="33">
        <f>+B7+E29</f>
        <v>1043.1138316121901</v>
      </c>
      <c r="F31" s="2"/>
      <c r="G31" s="2"/>
      <c r="H31" s="2"/>
      <c r="I31" s="2"/>
      <c r="J31" s="3"/>
      <c r="K31" s="3"/>
      <c r="L31" s="2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35">
      <c r="A32" s="3"/>
      <c r="B32" s="3"/>
      <c r="C32" s="3"/>
      <c r="D32" s="2"/>
      <c r="E32" s="2"/>
      <c r="F32" s="2"/>
      <c r="G32" s="2"/>
      <c r="H32" s="2"/>
      <c r="I32" s="2"/>
      <c r="J32" s="3"/>
      <c r="K32" s="3"/>
      <c r="L32" s="2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45">
      <c r="A33" s="11" t="s">
        <v>35</v>
      </c>
      <c r="B33" s="34"/>
      <c r="C33" s="35"/>
      <c r="D33" s="35"/>
      <c r="E33" s="35"/>
      <c r="F33" s="2"/>
      <c r="G33" s="2"/>
      <c r="H33" s="2"/>
      <c r="I33" s="2"/>
      <c r="J33" s="3"/>
      <c r="K33" s="3"/>
      <c r="L33" s="2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35">
      <c r="A34" s="3"/>
      <c r="B34" s="3"/>
      <c r="C34" s="22" t="s">
        <v>18</v>
      </c>
      <c r="D34" s="22" t="s">
        <v>19</v>
      </c>
      <c r="E34" s="22" t="s">
        <v>36</v>
      </c>
      <c r="F34" s="2"/>
      <c r="G34" s="2"/>
      <c r="H34" s="2"/>
      <c r="I34" s="2"/>
      <c r="J34" s="3"/>
      <c r="K34" s="3"/>
      <c r="L34" s="2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35">
      <c r="A35" s="2" t="s">
        <v>37</v>
      </c>
      <c r="B35" s="2"/>
      <c r="C35" s="36">
        <v>5</v>
      </c>
      <c r="D35" s="36">
        <v>8</v>
      </c>
      <c r="E35" s="37">
        <v>13</v>
      </c>
      <c r="F35" s="2"/>
      <c r="G35" s="2"/>
      <c r="H35" s="2"/>
      <c r="I35" s="2"/>
      <c r="J35" s="3"/>
      <c r="K35" s="3"/>
      <c r="L35" s="2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35">
      <c r="A36" s="3"/>
      <c r="B36" s="3"/>
      <c r="C36" s="3"/>
      <c r="D36" s="3"/>
      <c r="E36" s="3"/>
      <c r="F36" s="2"/>
      <c r="G36" s="2"/>
      <c r="H36" s="2"/>
      <c r="I36" s="2"/>
      <c r="J36" s="2"/>
      <c r="K36" s="2"/>
      <c r="L36" s="5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35">
      <c r="A37" s="2" t="s">
        <v>30</v>
      </c>
      <c r="B37" s="2" t="s">
        <v>31</v>
      </c>
      <c r="C37" s="10">
        <f t="shared" ref="C37:E37" si="3">+$B$9/((C$23*($B$16/C$35)))</f>
        <v>6.7567567567567557E-2</v>
      </c>
      <c r="D37" s="10">
        <f t="shared" si="3"/>
        <v>8.3160083160083151E-2</v>
      </c>
      <c r="E37" s="10">
        <f t="shared" si="3"/>
        <v>8.666666666666667E-2</v>
      </c>
      <c r="F37" s="3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35">
      <c r="A38" s="2" t="s">
        <v>32</v>
      </c>
      <c r="B38" s="2"/>
      <c r="C38" s="10">
        <f t="shared" ref="C38:E38" si="4">+C$37/44</f>
        <v>1.5356265356265353E-3</v>
      </c>
      <c r="D38" s="10">
        <f t="shared" si="4"/>
        <v>1.8900018900018898E-3</v>
      </c>
      <c r="E38" s="10">
        <f t="shared" si="4"/>
        <v>1.9696969696969698E-3</v>
      </c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35">
      <c r="A39" s="2" t="s">
        <v>33</v>
      </c>
      <c r="B39" s="2" t="s">
        <v>5</v>
      </c>
      <c r="C39" s="30">
        <f t="shared" ref="C39:E39" si="5">C$38/$B$12*10^6</f>
        <v>1303.6091181328177</v>
      </c>
      <c r="D39" s="30">
        <f t="shared" si="5"/>
        <v>1604.4419915480833</v>
      </c>
      <c r="E39" s="30">
        <f t="shared" si="5"/>
        <v>1672.0959621916943</v>
      </c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35">
      <c r="A40" s="3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35">
      <c r="A41" s="31" t="s">
        <v>34</v>
      </c>
      <c r="B41" s="31" t="s">
        <v>5</v>
      </c>
      <c r="C41" s="33">
        <f t="shared" ref="C41:E41" si="6">$B$7+C$39</f>
        <v>1703.6091181328177</v>
      </c>
      <c r="D41" s="33">
        <f t="shared" si="6"/>
        <v>2004.4419915480833</v>
      </c>
      <c r="E41" s="33">
        <f t="shared" si="6"/>
        <v>2072.0959621916945</v>
      </c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35">
      <c r="A42" s="3"/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5">
      <c r="A43" s="3"/>
      <c r="B43" s="19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5">
      <c r="A44" s="3"/>
      <c r="B44" s="49" t="s">
        <v>38</v>
      </c>
      <c r="C44" s="50"/>
      <c r="D44" s="50"/>
      <c r="E44" s="50"/>
      <c r="F44" s="2"/>
      <c r="G44" s="2"/>
      <c r="H44" s="2"/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5">
      <c r="A45" s="3"/>
      <c r="B45" s="39" t="s">
        <v>39</v>
      </c>
      <c r="C45" s="40">
        <f>B17</f>
        <v>200</v>
      </c>
      <c r="D45" s="41"/>
      <c r="E45" s="41"/>
      <c r="F45" s="2"/>
      <c r="G45" s="2"/>
      <c r="H45" s="2"/>
      <c r="I45" s="2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5">
      <c r="A46" s="3"/>
      <c r="B46" s="39" t="s">
        <v>40</v>
      </c>
      <c r="C46" s="39" t="s">
        <v>18</v>
      </c>
      <c r="D46" s="41" t="s">
        <v>19</v>
      </c>
      <c r="E46" s="41" t="s">
        <v>36</v>
      </c>
      <c r="F46" s="2"/>
      <c r="G46" s="2"/>
      <c r="H46" s="2"/>
      <c r="I46" s="2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5">
      <c r="A47" s="3"/>
      <c r="B47" s="42">
        <v>0</v>
      </c>
      <c r="C47" s="43">
        <f t="shared" ref="C47:E47" si="7">C$21*$C$45</f>
        <v>12</v>
      </c>
      <c r="D47" s="43">
        <f t="shared" si="7"/>
        <v>15.6</v>
      </c>
      <c r="E47" s="43">
        <f t="shared" si="7"/>
        <v>30</v>
      </c>
      <c r="F47" s="2"/>
      <c r="G47" s="2"/>
      <c r="H47" s="2"/>
      <c r="I47" s="2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5">
      <c r="A48" s="3"/>
      <c r="B48" s="42">
        <v>1</v>
      </c>
      <c r="C48" s="43">
        <f t="shared" ref="C48:D48" si="8">C$47+$B48*C$20</f>
        <v>17</v>
      </c>
      <c r="D48" s="43">
        <f t="shared" si="8"/>
        <v>22.1</v>
      </c>
      <c r="E48" s="43">
        <f t="shared" ref="E48:E57" si="9">MAX(E$47,$B48*E$20)</f>
        <v>30</v>
      </c>
      <c r="F48" s="2"/>
      <c r="G48" s="2"/>
      <c r="H48" s="2"/>
      <c r="I48" s="2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5">
      <c r="A49" s="3"/>
      <c r="B49" s="24">
        <v>2</v>
      </c>
      <c r="C49" s="43">
        <f t="shared" ref="C49:D49" si="10">C$47+$B49*C$20</f>
        <v>22</v>
      </c>
      <c r="D49" s="43">
        <f t="shared" si="10"/>
        <v>28.6</v>
      </c>
      <c r="E49" s="43">
        <f t="shared" si="9"/>
        <v>30</v>
      </c>
      <c r="F49" s="2"/>
      <c r="G49" s="2"/>
      <c r="H49" s="2"/>
      <c r="I49" s="2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5">
      <c r="A50" s="3"/>
      <c r="B50" s="24">
        <v>3</v>
      </c>
      <c r="C50" s="43">
        <f t="shared" ref="C50:D50" si="11">C$47+$B50*C$20</f>
        <v>27</v>
      </c>
      <c r="D50" s="43">
        <f t="shared" si="11"/>
        <v>35.1</v>
      </c>
      <c r="E50" s="43">
        <f t="shared" si="9"/>
        <v>45</v>
      </c>
      <c r="F50" s="2"/>
      <c r="G50" s="2"/>
      <c r="H50" s="2"/>
      <c r="I50" s="2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5">
      <c r="A51" s="3"/>
      <c r="B51" s="24">
        <v>4</v>
      </c>
      <c r="C51" s="43">
        <f t="shared" ref="C51:D51" si="12">C$47+$B51*C$20</f>
        <v>32</v>
      </c>
      <c r="D51" s="43">
        <f t="shared" si="12"/>
        <v>41.6</v>
      </c>
      <c r="E51" s="43">
        <f t="shared" si="9"/>
        <v>60</v>
      </c>
      <c r="F51" s="2"/>
      <c r="G51" s="2"/>
      <c r="H51" s="2"/>
      <c r="I51" s="2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5">
      <c r="A52" s="3"/>
      <c r="B52" s="24">
        <v>5</v>
      </c>
      <c r="C52" s="43">
        <f t="shared" ref="C52:D52" si="13">C$47+$B52*C$20</f>
        <v>37</v>
      </c>
      <c r="D52" s="43">
        <f t="shared" si="13"/>
        <v>48.1</v>
      </c>
      <c r="E52" s="43">
        <f t="shared" si="9"/>
        <v>75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5">
      <c r="A53" s="3"/>
      <c r="B53" s="24">
        <v>6</v>
      </c>
      <c r="C53" s="43">
        <f t="shared" ref="C53:D53" si="14">C$47+$B53*C$20</f>
        <v>42</v>
      </c>
      <c r="D53" s="43">
        <f t="shared" si="14"/>
        <v>54.6</v>
      </c>
      <c r="E53" s="43">
        <f t="shared" si="9"/>
        <v>90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5">
      <c r="A54" s="3"/>
      <c r="B54" s="26">
        <v>7</v>
      </c>
      <c r="C54" s="43">
        <f t="shared" ref="C54:D54" si="15">C$47+$B54*C$20</f>
        <v>47</v>
      </c>
      <c r="D54" s="43">
        <f t="shared" si="15"/>
        <v>61.1</v>
      </c>
      <c r="E54" s="43">
        <f t="shared" si="9"/>
        <v>105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5">
      <c r="A55" s="3"/>
      <c r="B55" s="26">
        <v>8</v>
      </c>
      <c r="C55" s="43">
        <f t="shared" ref="C55:D55" si="16">C$47+$B55*C$20</f>
        <v>52</v>
      </c>
      <c r="D55" s="43">
        <f t="shared" si="16"/>
        <v>67.599999999999994</v>
      </c>
      <c r="E55" s="43">
        <f t="shared" si="9"/>
        <v>120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5">
      <c r="A56" s="3"/>
      <c r="B56" s="26">
        <v>9</v>
      </c>
      <c r="C56" s="43">
        <f t="shared" ref="C56:D56" si="17">C$47+$B56*C$20</f>
        <v>57</v>
      </c>
      <c r="D56" s="43">
        <f t="shared" si="17"/>
        <v>74.099999999999994</v>
      </c>
      <c r="E56" s="43">
        <f t="shared" si="9"/>
        <v>135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5">
      <c r="A57" s="3"/>
      <c r="B57" s="26">
        <v>10</v>
      </c>
      <c r="C57" s="43">
        <f t="shared" ref="C57:D57" si="18">C$47+$B57*C$20</f>
        <v>62</v>
      </c>
      <c r="D57" s="43">
        <f t="shared" si="18"/>
        <v>80.599999999999994</v>
      </c>
      <c r="E57" s="43">
        <f t="shared" si="9"/>
        <v>150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5">
      <c r="A59" s="3"/>
      <c r="B59" s="49" t="s">
        <v>41</v>
      </c>
      <c r="C59" s="50"/>
      <c r="D59" s="50"/>
      <c r="E59" s="5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5">
      <c r="A60" s="3"/>
      <c r="B60" s="39"/>
      <c r="C60" s="39"/>
      <c r="D60" s="41"/>
      <c r="E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5">
      <c r="A61" s="3"/>
      <c r="B61" s="39" t="s">
        <v>40</v>
      </c>
      <c r="C61" s="39" t="s">
        <v>18</v>
      </c>
      <c r="D61" s="41" t="s">
        <v>19</v>
      </c>
      <c r="E61" s="41" t="s">
        <v>20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5">
      <c r="A62" s="3"/>
      <c r="B62" s="40">
        <v>0</v>
      </c>
      <c r="C62" s="43">
        <f t="shared" ref="C62:E62" si="19">$B62*$B$9/C47/44/$B$12*10^6+$B$7</f>
        <v>400</v>
      </c>
      <c r="D62" s="43">
        <f t="shared" si="19"/>
        <v>400</v>
      </c>
      <c r="E62" s="43">
        <f t="shared" si="19"/>
        <v>400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5">
      <c r="A63" s="3"/>
      <c r="B63" s="40">
        <v>1</v>
      </c>
      <c r="C63" s="43">
        <f t="shared" ref="C63:E63" si="20">$B63*$B$9/C48/44/$B$12*10^6+$B$7</f>
        <v>967.45338083428533</v>
      </c>
      <c r="D63" s="43">
        <f t="shared" si="20"/>
        <v>836.50260064175791</v>
      </c>
      <c r="E63" s="43">
        <f t="shared" si="20"/>
        <v>721.55691580609505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5">
      <c r="A64" s="3"/>
      <c r="B64" s="44">
        <v>2</v>
      </c>
      <c r="C64" s="43">
        <f t="shared" ref="C64:E64" si="21">$B64*$B$9/C49/44/$B$12*10^6+$B$7</f>
        <v>1276.9734067438956</v>
      </c>
      <c r="D64" s="43">
        <f t="shared" si="21"/>
        <v>1074.5949282645352</v>
      </c>
      <c r="E64" s="43">
        <f t="shared" si="21"/>
        <v>1043.1138316121901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5">
      <c r="A65" s="3"/>
      <c r="B65" s="44">
        <v>3</v>
      </c>
      <c r="C65" s="43">
        <f t="shared" ref="C65:E65" si="22">$B65*$B$9/C50/44/$B$12*10^6+$B$7</f>
        <v>1471.8563860203167</v>
      </c>
      <c r="D65" s="43">
        <f t="shared" si="22"/>
        <v>1224.5049123233207</v>
      </c>
      <c r="E65" s="43">
        <f t="shared" si="22"/>
        <v>1043.1138316121901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5">
      <c r="A66" s="3"/>
      <c r="B66" s="44">
        <v>4</v>
      </c>
      <c r="C66" s="43">
        <f t="shared" ref="C66:E66" si="23">$B66*$B$9/C51/44/$B$12*10^6+$B$7</f>
        <v>1605.8384342728564</v>
      </c>
      <c r="D66" s="43">
        <f t="shared" si="23"/>
        <v>1327.5680263637355</v>
      </c>
      <c r="E66" s="43">
        <f t="shared" si="23"/>
        <v>1043.1138316121901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5">
      <c r="A67" s="3"/>
      <c r="B67" s="44">
        <v>5</v>
      </c>
      <c r="C67" s="43">
        <f t="shared" ref="C67:E67" si="24">$B67*$B$9/C52/44/$B$12*10^6+$B$7</f>
        <v>1703.6091181328179</v>
      </c>
      <c r="D67" s="43">
        <f t="shared" si="24"/>
        <v>1402.7762447175519</v>
      </c>
      <c r="E67" s="43">
        <f t="shared" si="24"/>
        <v>1043.1138316121901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5">
      <c r="A68" s="3"/>
      <c r="B68" s="44">
        <v>6</v>
      </c>
      <c r="C68" s="43">
        <f t="shared" ref="C68:E68" si="25">$B68*$B$9/C53/44/$B$12*10^6+$B$7</f>
        <v>1778.1010677404074</v>
      </c>
      <c r="D68" s="43">
        <f t="shared" si="25"/>
        <v>1460.0777444156979</v>
      </c>
      <c r="E68" s="43">
        <f t="shared" si="25"/>
        <v>1043.1138316121901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5">
      <c r="A69" s="3"/>
      <c r="B69" s="45">
        <v>7</v>
      </c>
      <c r="C69" s="43">
        <f t="shared" ref="C69:E69" si="26">$B69*$B$9/C54/44/$B$12*10^6+$B$7</f>
        <v>1836.7436663676585</v>
      </c>
      <c r="D69" s="43">
        <f t="shared" si="26"/>
        <v>1505.1874356674298</v>
      </c>
      <c r="E69" s="43">
        <f t="shared" si="26"/>
        <v>1043.1138316121901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5">
      <c r="A70" s="3"/>
      <c r="B70" s="45">
        <v>8</v>
      </c>
      <c r="C70" s="43">
        <f t="shared" ref="C70:E70" si="27">$B70*$B$9/C55/44/$B$12*10^6+$B$7</f>
        <v>1884.1088421819773</v>
      </c>
      <c r="D70" s="43">
        <f t="shared" si="27"/>
        <v>1541.6221862938287</v>
      </c>
      <c r="E70" s="43">
        <f t="shared" si="27"/>
        <v>1043.1138316121901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5">
      <c r="A71" s="3"/>
      <c r="B71" s="45">
        <v>9</v>
      </c>
      <c r="C71" s="43">
        <f t="shared" ref="C71:E71" si="28">$B71*$B$9/C56/44/$B$12*10^6+$B$7</f>
        <v>1923.1643380288713</v>
      </c>
      <c r="D71" s="43">
        <f t="shared" si="28"/>
        <v>1571.664875406824</v>
      </c>
      <c r="E71" s="43">
        <f t="shared" si="28"/>
        <v>1043.1138316121901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5">
      <c r="A72" s="3"/>
      <c r="B72" s="45">
        <v>10</v>
      </c>
      <c r="C72" s="43">
        <f t="shared" ref="C72:E72" si="29">$B72*$B$9/C57/44/$B$12*10^6+$B$7</f>
        <v>1955.9205603520729</v>
      </c>
      <c r="D72" s="43">
        <f t="shared" si="29"/>
        <v>1596.8619695015946</v>
      </c>
      <c r="E72" s="43">
        <f t="shared" si="29"/>
        <v>1043.1138316121901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5">
      <c r="A73" s="3"/>
      <c r="B73" s="3"/>
      <c r="C73" s="3"/>
      <c r="D73" s="3"/>
      <c r="E73" s="3"/>
      <c r="F73" s="26" t="s">
        <v>42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5">
      <c r="A74" s="3"/>
      <c r="B74" s="49" t="s">
        <v>43</v>
      </c>
      <c r="C74" s="50"/>
      <c r="D74" s="50"/>
      <c r="E74" s="5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5">
      <c r="A75" s="3"/>
      <c r="B75" s="46" t="s">
        <v>37</v>
      </c>
      <c r="C75" s="46" t="s">
        <v>18</v>
      </c>
      <c r="D75" s="38" t="s">
        <v>19</v>
      </c>
      <c r="E75" s="38" t="s">
        <v>20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5">
      <c r="A76" s="3"/>
      <c r="B76" s="42">
        <v>0</v>
      </c>
      <c r="C76" s="43">
        <f t="shared" ref="C76:C86" si="30">$B76*$B$9/VLOOKUP($B$16,$B$47:$E$57,2,FALSE)/44/$B$12*10^6+$B$7</f>
        <v>400</v>
      </c>
      <c r="D76" s="43">
        <f t="shared" ref="D76:D86" si="31">$B76*$B$9/VLOOKUP($B$16,$B$47:$E$57,3,FALSE)/44/$B$12*10^6+$B$7</f>
        <v>400</v>
      </c>
      <c r="E76" s="43">
        <f t="shared" ref="E76:E86" si="32">$B76*$B$9/VLOOKUP($B$16,$B$47:$E$57,4,FALSE)/44/$B$12*10^6+$B$7</f>
        <v>400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5">
      <c r="A77" s="3"/>
      <c r="B77" s="42">
        <v>1</v>
      </c>
      <c r="C77" s="43">
        <f t="shared" si="30"/>
        <v>660.72182362656349</v>
      </c>
      <c r="D77" s="43">
        <f t="shared" si="31"/>
        <v>600.55524894351038</v>
      </c>
      <c r="E77" s="43">
        <f t="shared" si="32"/>
        <v>528.622766322438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5">
      <c r="A78" s="3"/>
      <c r="B78" s="24">
        <v>2</v>
      </c>
      <c r="C78" s="43">
        <f t="shared" si="30"/>
        <v>921.4436472531271</v>
      </c>
      <c r="D78" s="43">
        <f t="shared" si="31"/>
        <v>801.11049788702076</v>
      </c>
      <c r="E78" s="43">
        <f t="shared" si="32"/>
        <v>657.24553264487599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5">
      <c r="A79" s="3"/>
      <c r="B79" s="24">
        <v>3</v>
      </c>
      <c r="C79" s="43">
        <f t="shared" si="30"/>
        <v>1182.1654708796907</v>
      </c>
      <c r="D79" s="43">
        <f t="shared" si="31"/>
        <v>1001.6657468305312</v>
      </c>
      <c r="E79" s="43">
        <f t="shared" si="32"/>
        <v>785.8682989673141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5">
      <c r="A80" s="3"/>
      <c r="B80" s="24">
        <v>4</v>
      </c>
      <c r="C80" s="43">
        <f t="shared" si="30"/>
        <v>1442.8872945062542</v>
      </c>
      <c r="D80" s="43">
        <f t="shared" si="31"/>
        <v>1202.2209957740415</v>
      </c>
      <c r="E80" s="43">
        <f t="shared" si="32"/>
        <v>914.4910652897521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5">
      <c r="A81" s="3"/>
      <c r="B81" s="24">
        <v>5</v>
      </c>
      <c r="C81" s="43">
        <f t="shared" si="30"/>
        <v>1703.6091181328179</v>
      </c>
      <c r="D81" s="43">
        <f t="shared" si="31"/>
        <v>1402.7762447175519</v>
      </c>
      <c r="E81" s="43">
        <f t="shared" si="32"/>
        <v>1043.1138316121901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5">
      <c r="A82" s="3"/>
      <c r="B82" s="24">
        <v>6</v>
      </c>
      <c r="C82" s="43">
        <f t="shared" si="30"/>
        <v>1964.3309417593814</v>
      </c>
      <c r="D82" s="43">
        <f t="shared" si="31"/>
        <v>1603.3314936610625</v>
      </c>
      <c r="E82" s="43">
        <f t="shared" si="32"/>
        <v>1171.7365979346282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5">
      <c r="A83" s="3"/>
      <c r="B83" s="26">
        <v>7</v>
      </c>
      <c r="C83" s="43">
        <f t="shared" si="30"/>
        <v>2225.0527653859449</v>
      </c>
      <c r="D83" s="43">
        <f t="shared" si="31"/>
        <v>1803.8867426045731</v>
      </c>
      <c r="E83" s="43">
        <f t="shared" si="32"/>
        <v>1300.3593642570663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5">
      <c r="A84" s="3"/>
      <c r="B84" s="26">
        <v>8</v>
      </c>
      <c r="C84" s="43">
        <f t="shared" si="30"/>
        <v>2485.7745890125084</v>
      </c>
      <c r="D84" s="43">
        <f t="shared" si="31"/>
        <v>2004.4419915480833</v>
      </c>
      <c r="E84" s="43">
        <f t="shared" si="32"/>
        <v>1428.9821305795042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5">
      <c r="A85" s="3"/>
      <c r="B85" s="26">
        <v>9</v>
      </c>
      <c r="C85" s="43">
        <f t="shared" si="30"/>
        <v>2746.4964126390723</v>
      </c>
      <c r="D85" s="43">
        <f t="shared" si="31"/>
        <v>2204.9972404915934</v>
      </c>
      <c r="E85" s="43">
        <f t="shared" si="32"/>
        <v>1557.6048969019421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5">
      <c r="A86" s="3"/>
      <c r="B86" s="26">
        <v>10</v>
      </c>
      <c r="C86" s="43">
        <f t="shared" si="30"/>
        <v>3007.2182362656358</v>
      </c>
      <c r="D86" s="43">
        <f t="shared" si="31"/>
        <v>2405.5524894351038</v>
      </c>
      <c r="E86" s="43">
        <f t="shared" si="32"/>
        <v>1686.2276632243802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</sheetData>
  <mergeCells count="3">
    <mergeCell ref="B44:E44"/>
    <mergeCell ref="B59:E59"/>
    <mergeCell ref="B74:E74"/>
  </mergeCells>
  <pageMargins left="0.7" right="0.7" top="0.75" bottom="0.75" header="0" footer="0"/>
  <pageSetup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"/>
  <sheetViews>
    <sheetView topLeftCell="C52" workbookViewId="0"/>
  </sheetViews>
  <sheetFormatPr defaultColWidth="11.23046875" defaultRowHeight="15" customHeight="1" x14ac:dyDescent="0.35"/>
  <cols>
    <col min="1" max="1" width="34.53515625" customWidth="1"/>
    <col min="2" max="5" width="17.53515625" customWidth="1"/>
    <col min="6" max="26" width="8.53515625" customWidth="1"/>
  </cols>
  <sheetData>
    <row r="1" spans="1:10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5" x14ac:dyDescent="0.3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5.5" x14ac:dyDescent="0.35">
      <c r="A3" s="4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15.5" x14ac:dyDescent="0.35">
      <c r="A4" s="4" t="s">
        <v>2</v>
      </c>
      <c r="B4" s="2"/>
      <c r="C4" s="2"/>
      <c r="D4" s="2"/>
      <c r="E4" s="2"/>
      <c r="F4" s="2"/>
      <c r="G4" s="2"/>
      <c r="H4" s="2"/>
      <c r="I4" s="2"/>
      <c r="J4" s="3"/>
    </row>
    <row r="5" spans="1:10" ht="15.5" x14ac:dyDescent="0.35">
      <c r="A5" s="2" t="s">
        <v>3</v>
      </c>
      <c r="B5" s="2"/>
      <c r="C5" s="2"/>
      <c r="D5" s="2"/>
      <c r="E5" s="2"/>
      <c r="F5" s="2"/>
      <c r="G5" s="2"/>
      <c r="H5" s="2"/>
      <c r="I5" s="2"/>
      <c r="J5" s="3"/>
    </row>
    <row r="6" spans="1:10" ht="15.5" x14ac:dyDescent="0.35">
      <c r="A6" s="2"/>
      <c r="B6" s="2"/>
      <c r="C6" s="2"/>
      <c r="D6" s="2"/>
      <c r="E6" s="2"/>
      <c r="F6" s="2"/>
      <c r="G6" s="2"/>
      <c r="H6" s="2"/>
      <c r="I6" s="2"/>
      <c r="J6" s="3"/>
    </row>
    <row r="7" spans="1:10" ht="15.5" x14ac:dyDescent="0.35">
      <c r="A7" s="5" t="s">
        <v>4</v>
      </c>
      <c r="B7" s="6">
        <v>400</v>
      </c>
      <c r="C7" s="2" t="s">
        <v>5</v>
      </c>
      <c r="D7" s="2"/>
      <c r="E7" s="2"/>
      <c r="F7" s="2"/>
      <c r="G7" s="2"/>
      <c r="H7" s="2"/>
      <c r="I7" s="2"/>
      <c r="J7" s="3"/>
    </row>
    <row r="8" spans="1:10" ht="15.5" x14ac:dyDescent="0.35">
      <c r="A8" s="2" t="s">
        <v>6</v>
      </c>
      <c r="B8" s="7">
        <v>30</v>
      </c>
      <c r="C8" s="3" t="s">
        <v>7</v>
      </c>
      <c r="D8" s="8" t="str">
        <f>HYPERLINK("https://docs.google.com/spreadsheets/d/1KcjR-iBMXpZ-QPBVB-cEhmVCz-rwn-OS/edit#gid=1240605668","Link to Calculator")</f>
        <v>Link to Calculator</v>
      </c>
      <c r="E8" s="9"/>
      <c r="F8" s="4"/>
      <c r="G8" s="3"/>
      <c r="H8" s="3"/>
      <c r="I8" s="2"/>
      <c r="J8" s="3"/>
    </row>
    <row r="9" spans="1:10" ht="15.5" x14ac:dyDescent="0.35">
      <c r="A9" s="2" t="s">
        <v>8</v>
      </c>
      <c r="B9" s="10">
        <f>+B8/60</f>
        <v>0.5</v>
      </c>
      <c r="C9" s="2" t="s">
        <v>9</v>
      </c>
      <c r="D9" s="2"/>
      <c r="E9" s="2"/>
      <c r="F9" s="2"/>
      <c r="G9" s="2"/>
      <c r="H9" s="2"/>
      <c r="I9" s="2"/>
      <c r="J9" s="3"/>
    </row>
    <row r="10" spans="1:10" ht="15.5" x14ac:dyDescent="0.35">
      <c r="A10" s="2" t="s">
        <v>10</v>
      </c>
      <c r="B10" s="10">
        <v>41.6</v>
      </c>
      <c r="C10" s="2" t="s">
        <v>11</v>
      </c>
      <c r="D10" s="2"/>
      <c r="E10" s="2"/>
      <c r="F10" s="2"/>
      <c r="G10" s="2"/>
      <c r="H10" s="2"/>
      <c r="I10" s="2"/>
      <c r="J10" s="3"/>
    </row>
    <row r="11" spans="1:10" ht="15.5" x14ac:dyDescent="0.35">
      <c r="A11" s="2" t="s">
        <v>12</v>
      </c>
      <c r="B11" s="10">
        <f>(0.3048)^3</f>
        <v>2.8316846592000004E-2</v>
      </c>
      <c r="C11" s="2" t="s">
        <v>13</v>
      </c>
      <c r="D11" s="2"/>
      <c r="E11" s="2"/>
      <c r="F11" s="2"/>
      <c r="G11" s="2"/>
      <c r="H11" s="2"/>
      <c r="I11" s="2"/>
      <c r="J11" s="3"/>
    </row>
    <row r="12" spans="1:10" ht="15.5" x14ac:dyDescent="0.35">
      <c r="A12" s="2" t="s">
        <v>14</v>
      </c>
      <c r="B12" s="10">
        <f>+B10*B11</f>
        <v>1.1779808182272002</v>
      </c>
      <c r="C12" s="2"/>
      <c r="D12" s="2"/>
      <c r="E12" s="2"/>
      <c r="F12" s="2"/>
      <c r="G12" s="2"/>
      <c r="H12" s="2"/>
      <c r="I12" s="2"/>
      <c r="J12" s="3"/>
    </row>
    <row r="13" spans="1:10" ht="15.5" x14ac:dyDescent="0.35">
      <c r="A13" s="2"/>
      <c r="B13" s="10"/>
      <c r="C13" s="2"/>
      <c r="D13" s="2"/>
      <c r="E13" s="2"/>
      <c r="F13" s="2"/>
      <c r="G13" s="2"/>
      <c r="H13" s="2"/>
      <c r="I13" s="2"/>
      <c r="J13" s="3"/>
    </row>
    <row r="14" spans="1:10" ht="18.5" x14ac:dyDescent="0.45">
      <c r="A14" s="11" t="s">
        <v>15</v>
      </c>
      <c r="B14" s="12"/>
      <c r="C14" s="13"/>
      <c r="D14" s="14"/>
      <c r="E14" s="14"/>
      <c r="F14" s="2"/>
      <c r="G14" s="15"/>
      <c r="H14" s="16"/>
      <c r="I14" s="17"/>
      <c r="J14" s="18"/>
    </row>
    <row r="15" spans="1:10" ht="15.5" x14ac:dyDescent="0.35">
      <c r="A15" s="2"/>
      <c r="B15" s="19"/>
      <c r="C15" s="2"/>
      <c r="D15" s="2"/>
      <c r="E15" s="2"/>
      <c r="F15" s="2"/>
      <c r="G15" s="2"/>
      <c r="H15" s="2"/>
      <c r="I15" s="2"/>
      <c r="J15" s="3"/>
    </row>
    <row r="16" spans="1:10" ht="15.5" x14ac:dyDescent="0.35">
      <c r="A16" s="3" t="s">
        <v>16</v>
      </c>
      <c r="B16" s="24">
        <v>5</v>
      </c>
      <c r="C16" s="2"/>
      <c r="D16" s="2"/>
      <c r="E16" s="2"/>
      <c r="F16" s="2"/>
      <c r="G16" s="21"/>
      <c r="H16" s="21"/>
      <c r="I16" s="21"/>
      <c r="J16" s="3"/>
    </row>
    <row r="17" spans="1:10" ht="15.5" x14ac:dyDescent="0.35">
      <c r="A17" s="3" t="s">
        <v>17</v>
      </c>
      <c r="B17" s="24">
        <v>1000</v>
      </c>
      <c r="C17" s="2"/>
      <c r="D17" s="2"/>
      <c r="E17" s="2"/>
      <c r="F17" s="2"/>
      <c r="G17" s="5"/>
      <c r="H17" s="2"/>
      <c r="I17" s="2"/>
      <c r="J17" s="3"/>
    </row>
    <row r="18" spans="1:10" ht="15.5" x14ac:dyDescent="0.35">
      <c r="A18" s="2"/>
      <c r="B18" s="19"/>
      <c r="C18" s="2"/>
      <c r="D18" s="2"/>
      <c r="E18" s="2"/>
      <c r="F18" s="2"/>
      <c r="G18" s="5"/>
      <c r="H18" s="2"/>
      <c r="I18" s="2"/>
      <c r="J18" s="3"/>
    </row>
    <row r="19" spans="1:10" ht="15.5" x14ac:dyDescent="0.35">
      <c r="A19" s="3"/>
      <c r="B19" s="2"/>
      <c r="C19" s="22" t="s">
        <v>18</v>
      </c>
      <c r="D19" s="22" t="s">
        <v>19</v>
      </c>
      <c r="E19" s="23" t="s">
        <v>20</v>
      </c>
      <c r="F19" s="2"/>
      <c r="G19" s="5"/>
      <c r="H19" s="2"/>
      <c r="I19" s="2"/>
      <c r="J19" s="3"/>
    </row>
    <row r="20" spans="1:10" ht="15.5" x14ac:dyDescent="0.35">
      <c r="A20" s="4" t="s">
        <v>21</v>
      </c>
      <c r="B20" s="2" t="s">
        <v>22</v>
      </c>
      <c r="C20" s="19">
        <v>5</v>
      </c>
      <c r="D20" s="19">
        <v>6.5</v>
      </c>
      <c r="E20" s="19">
        <v>15</v>
      </c>
      <c r="F20" s="25" t="s">
        <v>23</v>
      </c>
      <c r="G20" s="5"/>
      <c r="H20" s="2"/>
      <c r="I20" s="2"/>
      <c r="J20" s="3"/>
    </row>
    <row r="21" spans="1:10" ht="15.75" customHeight="1" x14ac:dyDescent="0.35">
      <c r="A21" s="4" t="s">
        <v>24</v>
      </c>
      <c r="B21" s="2" t="s">
        <v>25</v>
      </c>
      <c r="C21" s="19">
        <v>0.06</v>
      </c>
      <c r="D21" s="19">
        <v>7.8E-2</v>
      </c>
      <c r="E21" s="19">
        <v>0.15</v>
      </c>
      <c r="F21" s="2"/>
      <c r="G21" s="5"/>
      <c r="H21" s="2"/>
      <c r="I21" s="2"/>
      <c r="J21" s="3"/>
    </row>
    <row r="22" spans="1:10" ht="15.75" customHeight="1" x14ac:dyDescent="0.35">
      <c r="A22" s="26"/>
      <c r="B22" s="2"/>
      <c r="C22" s="2"/>
      <c r="D22" s="2"/>
      <c r="E22" s="2"/>
      <c r="F22" s="2"/>
      <c r="G22" s="5"/>
      <c r="H22" s="2"/>
      <c r="I22" s="2"/>
      <c r="J22" s="3"/>
    </row>
    <row r="23" spans="1:10" ht="15.75" customHeight="1" x14ac:dyDescent="0.35">
      <c r="A23" s="26" t="s">
        <v>26</v>
      </c>
      <c r="B23" s="5" t="s">
        <v>22</v>
      </c>
      <c r="C23" s="27">
        <f t="shared" ref="C23:D23" si="0">((C$20)+(C$21*($B$17/$B$16)))</f>
        <v>17</v>
      </c>
      <c r="D23" s="27">
        <f t="shared" si="0"/>
        <v>22.1</v>
      </c>
      <c r="E23" s="28">
        <f>MAX((E$20),(E$21*($B$17/$B$16)))</f>
        <v>30</v>
      </c>
      <c r="F23" s="2"/>
      <c r="G23" s="5"/>
      <c r="H23" s="2"/>
      <c r="I23" s="2"/>
      <c r="J23" s="3"/>
    </row>
    <row r="24" spans="1:10" ht="15.75" customHeight="1" x14ac:dyDescent="0.35">
      <c r="A24" s="5" t="s">
        <v>24</v>
      </c>
      <c r="B24" s="26" t="s">
        <v>27</v>
      </c>
      <c r="C24" s="29">
        <f>C21*B17</f>
        <v>60</v>
      </c>
      <c r="D24" s="2"/>
      <c r="E24" s="2"/>
      <c r="F24" s="2"/>
      <c r="G24" s="5"/>
      <c r="H24" s="2"/>
      <c r="I24" s="2"/>
      <c r="J24" s="3"/>
    </row>
    <row r="25" spans="1:10" ht="15.75" customHeight="1" x14ac:dyDescent="0.35">
      <c r="A25" s="5" t="s">
        <v>28</v>
      </c>
      <c r="B25" s="5" t="s">
        <v>29</v>
      </c>
      <c r="C25" s="29">
        <f>C20</f>
        <v>5</v>
      </c>
      <c r="D25" s="2"/>
      <c r="E25" s="2"/>
      <c r="F25" s="2"/>
      <c r="G25" s="5"/>
      <c r="H25" s="2"/>
      <c r="I25" s="2"/>
      <c r="J25" s="3"/>
    </row>
    <row r="26" spans="1:10" ht="15.75" customHeight="1" x14ac:dyDescent="0.35">
      <c r="A26" s="2"/>
      <c r="B26" s="3"/>
      <c r="C26" s="29"/>
      <c r="D26" s="2"/>
      <c r="E26" s="2"/>
      <c r="F26" s="2"/>
      <c r="G26" s="5"/>
      <c r="H26" s="2"/>
      <c r="I26" s="2"/>
      <c r="J26" s="3"/>
    </row>
    <row r="27" spans="1:10" ht="15.75" customHeight="1" x14ac:dyDescent="0.35">
      <c r="A27" s="2" t="s">
        <v>30</v>
      </c>
      <c r="B27" s="2" t="s">
        <v>31</v>
      </c>
      <c r="C27" s="10">
        <f>+$B$9/C$23</f>
        <v>2.9411764705882353E-2</v>
      </c>
      <c r="D27" s="10">
        <f t="shared" ref="D27:E27" si="1">+$B$9/D23</f>
        <v>2.2624434389140271E-2</v>
      </c>
      <c r="E27" s="10">
        <f t="shared" si="1"/>
        <v>1.6666666666666666E-2</v>
      </c>
      <c r="F27" s="3"/>
      <c r="G27" s="5"/>
      <c r="H27" s="2"/>
      <c r="I27" s="2"/>
      <c r="J27" s="3"/>
    </row>
    <row r="28" spans="1:10" ht="15.75" customHeight="1" x14ac:dyDescent="0.35">
      <c r="A28" s="2" t="s">
        <v>32</v>
      </c>
      <c r="B28" s="2"/>
      <c r="C28" s="10">
        <f t="shared" ref="C28:E28" si="2">+C$27/44</f>
        <v>6.6844919786096253E-4</v>
      </c>
      <c r="D28" s="10">
        <f t="shared" si="2"/>
        <v>5.1419169066227888E-4</v>
      </c>
      <c r="E28" s="10">
        <f t="shared" si="2"/>
        <v>3.7878787878787879E-4</v>
      </c>
      <c r="F28" s="2"/>
      <c r="G28" s="2"/>
      <c r="H28" s="2"/>
      <c r="I28" s="2"/>
      <c r="J28" s="3"/>
    </row>
    <row r="29" spans="1:10" ht="15.75" customHeight="1" x14ac:dyDescent="0.35">
      <c r="A29" s="2" t="s">
        <v>33</v>
      </c>
      <c r="B29" s="2" t="s">
        <v>5</v>
      </c>
      <c r="C29" s="30">
        <f>C$28/$B$12*10^6</f>
        <v>567.45338083428533</v>
      </c>
      <c r="D29" s="30">
        <f>D28/B12*10^6</f>
        <v>436.50260064175797</v>
      </c>
      <c r="E29" s="30">
        <f>E28/B12*10^6</f>
        <v>321.55691580609505</v>
      </c>
      <c r="F29" s="2"/>
      <c r="G29" s="2"/>
      <c r="H29" s="2"/>
      <c r="I29" s="2"/>
      <c r="J29" s="3"/>
    </row>
    <row r="30" spans="1:10" ht="15.75" customHeight="1" x14ac:dyDescent="0.35">
      <c r="A30" s="3"/>
      <c r="B30" s="3"/>
      <c r="C30" s="3"/>
      <c r="D30" s="3"/>
      <c r="E30" s="3"/>
      <c r="F30" s="2"/>
      <c r="G30" s="2"/>
      <c r="H30" s="2"/>
      <c r="I30" s="2"/>
      <c r="J30" s="3"/>
    </row>
    <row r="31" spans="1:10" ht="15.75" customHeight="1" x14ac:dyDescent="0.35">
      <c r="A31" s="31" t="s">
        <v>34</v>
      </c>
      <c r="B31" s="31" t="s">
        <v>5</v>
      </c>
      <c r="C31" s="32">
        <f>$B$7+C$29</f>
        <v>967.45338083428533</v>
      </c>
      <c r="D31" s="33">
        <f>+B7+D29</f>
        <v>836.50260064175791</v>
      </c>
      <c r="E31" s="33">
        <f>+B7+E29</f>
        <v>721.55691580609505</v>
      </c>
      <c r="F31" s="2"/>
      <c r="G31" s="2"/>
      <c r="H31" s="2"/>
      <c r="I31" s="2"/>
      <c r="J31" s="3"/>
    </row>
    <row r="32" spans="1:10" ht="15.75" customHeight="1" x14ac:dyDescent="0.35">
      <c r="A32" s="3"/>
      <c r="B32" s="3"/>
      <c r="C32" s="3"/>
      <c r="D32" s="2"/>
      <c r="E32" s="2"/>
      <c r="F32" s="2"/>
      <c r="G32" s="2"/>
      <c r="H32" s="2"/>
      <c r="I32" s="2"/>
      <c r="J32" s="3"/>
    </row>
    <row r="33" spans="1:10" ht="15.75" customHeight="1" x14ac:dyDescent="0.45">
      <c r="A33" s="11" t="s">
        <v>35</v>
      </c>
      <c r="B33" s="34"/>
      <c r="C33" s="35"/>
      <c r="D33" s="35"/>
      <c r="E33" s="35"/>
      <c r="F33" s="2"/>
      <c r="G33" s="2"/>
      <c r="H33" s="2"/>
      <c r="I33" s="2"/>
      <c r="J33" s="3"/>
    </row>
    <row r="34" spans="1:10" ht="15.75" customHeight="1" x14ac:dyDescent="0.35">
      <c r="A34" s="3"/>
      <c r="B34" s="3"/>
      <c r="C34" s="22" t="s">
        <v>18</v>
      </c>
      <c r="D34" s="22" t="s">
        <v>19</v>
      </c>
      <c r="E34" s="22" t="s">
        <v>36</v>
      </c>
      <c r="F34" s="2"/>
      <c r="G34" s="2"/>
      <c r="H34" s="2"/>
      <c r="I34" s="2"/>
      <c r="J34" s="3"/>
    </row>
    <row r="35" spans="1:10" ht="15.75" customHeight="1" x14ac:dyDescent="0.35">
      <c r="A35" s="2" t="s">
        <v>37</v>
      </c>
      <c r="B35" s="2"/>
      <c r="C35" s="2">
        <v>5</v>
      </c>
      <c r="D35" s="2">
        <v>6</v>
      </c>
      <c r="E35" s="2">
        <v>13</v>
      </c>
      <c r="F35" s="2"/>
      <c r="G35" s="2"/>
      <c r="H35" s="2"/>
      <c r="I35" s="2"/>
      <c r="J35" s="3"/>
    </row>
    <row r="36" spans="1:10" ht="15.75" customHeight="1" x14ac:dyDescent="0.35">
      <c r="A36" s="3"/>
      <c r="B36" s="3"/>
      <c r="C36" s="3"/>
      <c r="D36" s="3"/>
      <c r="E36" s="3"/>
      <c r="F36" s="2"/>
      <c r="G36" s="2"/>
      <c r="H36" s="2"/>
      <c r="I36" s="2"/>
      <c r="J36" s="2"/>
    </row>
    <row r="37" spans="1:10" ht="15.75" customHeight="1" x14ac:dyDescent="0.35">
      <c r="A37" s="2" t="s">
        <v>30</v>
      </c>
      <c r="B37" s="2" t="s">
        <v>31</v>
      </c>
      <c r="C37" s="10">
        <f t="shared" ref="C37:E37" si="3">+$B$9/((C$23*($B$16/C$35)))</f>
        <v>2.9411764705882353E-2</v>
      </c>
      <c r="D37" s="10">
        <f t="shared" si="3"/>
        <v>2.7149321266968323E-2</v>
      </c>
      <c r="E37" s="10">
        <f t="shared" si="3"/>
        <v>4.3333333333333335E-2</v>
      </c>
      <c r="F37" s="3"/>
      <c r="G37" s="2"/>
      <c r="H37" s="2"/>
      <c r="I37" s="2"/>
      <c r="J37" s="2"/>
    </row>
    <row r="38" spans="1:10" ht="15.75" customHeight="1" x14ac:dyDescent="0.35">
      <c r="A38" s="2" t="s">
        <v>32</v>
      </c>
      <c r="B38" s="2"/>
      <c r="C38" s="10">
        <f t="shared" ref="C38:E38" si="4">+C$37/44</f>
        <v>6.6844919786096253E-4</v>
      </c>
      <c r="D38" s="10">
        <f t="shared" si="4"/>
        <v>6.1703002879473457E-4</v>
      </c>
      <c r="E38" s="10">
        <f t="shared" si="4"/>
        <v>9.848484848484849E-4</v>
      </c>
      <c r="F38" s="2"/>
      <c r="G38" s="2"/>
      <c r="H38" s="2"/>
      <c r="I38" s="2"/>
      <c r="J38" s="2"/>
    </row>
    <row r="39" spans="1:10" ht="15.75" customHeight="1" x14ac:dyDescent="0.35">
      <c r="A39" s="2" t="s">
        <v>33</v>
      </c>
      <c r="B39" s="2" t="s">
        <v>5</v>
      </c>
      <c r="C39" s="30">
        <f t="shared" ref="C39:E39" si="5">C$38/$B$12*10^6</f>
        <v>567.45338083428533</v>
      </c>
      <c r="D39" s="30">
        <f t="shared" si="5"/>
        <v>523.80312077010956</v>
      </c>
      <c r="E39" s="30">
        <f t="shared" si="5"/>
        <v>836.04798109584715</v>
      </c>
      <c r="F39" s="2"/>
      <c r="G39" s="2"/>
      <c r="H39" s="2"/>
      <c r="I39" s="2"/>
      <c r="J39" s="2"/>
    </row>
    <row r="40" spans="1:10" ht="15.75" customHeight="1" x14ac:dyDescent="0.35">
      <c r="A40" s="3"/>
      <c r="B40" s="3"/>
      <c r="C40" s="3"/>
      <c r="D40" s="3"/>
      <c r="E40" s="3"/>
      <c r="F40" s="2"/>
      <c r="G40" s="2"/>
      <c r="H40" s="2"/>
      <c r="I40" s="2"/>
      <c r="J40" s="2"/>
    </row>
    <row r="41" spans="1:10" ht="15.75" customHeight="1" x14ac:dyDescent="0.35">
      <c r="A41" s="31" t="s">
        <v>34</v>
      </c>
      <c r="B41" s="31" t="s">
        <v>5</v>
      </c>
      <c r="C41" s="33">
        <f t="shared" ref="C41:E41" si="6">$B$7+C$39</f>
        <v>967.45338083428533</v>
      </c>
      <c r="D41" s="33">
        <f t="shared" si="6"/>
        <v>923.80312077010956</v>
      </c>
      <c r="E41" s="33">
        <f t="shared" si="6"/>
        <v>1236.0479810958473</v>
      </c>
      <c r="F41" s="2"/>
      <c r="G41" s="2"/>
      <c r="H41" s="2"/>
      <c r="I41" s="2"/>
      <c r="J41" s="2"/>
    </row>
    <row r="42" spans="1:10" ht="15.75" customHeight="1" x14ac:dyDescent="0.35">
      <c r="A42" s="3"/>
      <c r="B42" s="3"/>
      <c r="C42" s="3"/>
      <c r="D42" s="2"/>
      <c r="E42" s="2"/>
      <c r="F42" s="2"/>
      <c r="G42" s="2"/>
      <c r="H42" s="2"/>
      <c r="I42" s="2"/>
      <c r="J42" s="2"/>
    </row>
    <row r="43" spans="1:10" ht="15.75" customHeight="1" x14ac:dyDescent="0.35">
      <c r="A43" s="3"/>
      <c r="B43" s="19"/>
      <c r="C43" s="2"/>
      <c r="D43" s="2"/>
      <c r="E43" s="2"/>
      <c r="F43" s="2"/>
      <c r="G43" s="2"/>
      <c r="H43" s="2"/>
      <c r="I43" s="2"/>
      <c r="J43" s="2"/>
    </row>
    <row r="44" spans="1:10" ht="15.75" customHeight="1" x14ac:dyDescent="0.35">
      <c r="A44" s="3"/>
      <c r="B44" s="49" t="s">
        <v>38</v>
      </c>
      <c r="C44" s="50"/>
      <c r="D44" s="50"/>
      <c r="E44" s="50"/>
      <c r="F44" s="2"/>
      <c r="G44" s="2"/>
      <c r="H44" s="2"/>
      <c r="I44" s="2"/>
      <c r="J44" s="2"/>
    </row>
    <row r="45" spans="1:10" ht="15.75" customHeight="1" x14ac:dyDescent="0.35">
      <c r="A45" s="3"/>
      <c r="B45" s="39" t="s">
        <v>39</v>
      </c>
      <c r="C45" s="40">
        <f>B17</f>
        <v>1000</v>
      </c>
      <c r="D45" s="41"/>
      <c r="E45" s="41"/>
      <c r="F45" s="2"/>
      <c r="G45" s="2"/>
      <c r="H45" s="2"/>
      <c r="I45" s="2"/>
      <c r="J45" s="2"/>
    </row>
    <row r="46" spans="1:10" ht="15.75" customHeight="1" x14ac:dyDescent="0.35">
      <c r="A46" s="3"/>
      <c r="B46" s="39" t="s">
        <v>40</v>
      </c>
      <c r="C46" s="39" t="s">
        <v>18</v>
      </c>
      <c r="D46" s="41" t="s">
        <v>19</v>
      </c>
      <c r="E46" s="41" t="s">
        <v>36</v>
      </c>
      <c r="F46" s="2"/>
      <c r="G46" s="2"/>
      <c r="H46" s="2"/>
      <c r="I46" s="2"/>
      <c r="J46" s="2"/>
    </row>
    <row r="47" spans="1:10" ht="15.75" customHeight="1" x14ac:dyDescent="0.35">
      <c r="A47" s="3"/>
      <c r="B47" s="40">
        <v>0</v>
      </c>
      <c r="C47" s="43">
        <f t="shared" ref="C47:E47" si="7">C$21*$C$45</f>
        <v>60</v>
      </c>
      <c r="D47" s="43">
        <f t="shared" si="7"/>
        <v>78</v>
      </c>
      <c r="E47" s="43">
        <f t="shared" si="7"/>
        <v>150</v>
      </c>
      <c r="F47" s="2"/>
      <c r="G47" s="2"/>
      <c r="H47" s="2"/>
      <c r="I47" s="2"/>
      <c r="J47" s="2"/>
    </row>
    <row r="48" spans="1:10" ht="15.75" customHeight="1" x14ac:dyDescent="0.35">
      <c r="A48" s="3"/>
      <c r="B48" s="40">
        <v>2</v>
      </c>
      <c r="C48" s="43">
        <f t="shared" ref="C48:D48" si="8">C$47+$B48*C$20</f>
        <v>70</v>
      </c>
      <c r="D48" s="43">
        <f t="shared" si="8"/>
        <v>91</v>
      </c>
      <c r="E48" s="43">
        <f t="shared" ref="E48:E57" si="9">MAX(E$47,$B48*E$20)</f>
        <v>150</v>
      </c>
      <c r="F48" s="2"/>
      <c r="G48" s="2"/>
      <c r="H48" s="2"/>
      <c r="I48" s="2"/>
      <c r="J48" s="2"/>
    </row>
    <row r="49" spans="1:10" ht="15.75" customHeight="1" x14ac:dyDescent="0.35">
      <c r="A49" s="3"/>
      <c r="B49" s="44">
        <v>5</v>
      </c>
      <c r="C49" s="43">
        <f t="shared" ref="C49:D49" si="10">C$47+$B49*C$20</f>
        <v>85</v>
      </c>
      <c r="D49" s="43">
        <f t="shared" si="10"/>
        <v>110.5</v>
      </c>
      <c r="E49" s="43">
        <f t="shared" si="9"/>
        <v>150</v>
      </c>
      <c r="F49" s="2"/>
      <c r="G49" s="2"/>
      <c r="H49" s="2"/>
      <c r="I49" s="2"/>
      <c r="J49" s="2"/>
    </row>
    <row r="50" spans="1:10" ht="15.75" customHeight="1" x14ac:dyDescent="0.35">
      <c r="A50" s="3"/>
      <c r="B50" s="44">
        <v>6</v>
      </c>
      <c r="C50" s="43">
        <f t="shared" ref="C50:D50" si="11">C$47+$B50*C$20</f>
        <v>90</v>
      </c>
      <c r="D50" s="43">
        <f t="shared" si="11"/>
        <v>117</v>
      </c>
      <c r="E50" s="43">
        <f t="shared" si="9"/>
        <v>150</v>
      </c>
      <c r="F50" s="2"/>
      <c r="G50" s="2"/>
      <c r="H50" s="2"/>
      <c r="I50" s="2"/>
      <c r="J50" s="2"/>
    </row>
    <row r="51" spans="1:10" ht="15.75" customHeight="1" x14ac:dyDescent="0.35">
      <c r="A51" s="3"/>
      <c r="B51" s="44">
        <v>8</v>
      </c>
      <c r="C51" s="43">
        <f t="shared" ref="C51:D51" si="12">C$47+$B51*C$20</f>
        <v>100</v>
      </c>
      <c r="D51" s="43">
        <f t="shared" si="12"/>
        <v>130</v>
      </c>
      <c r="E51" s="43">
        <f t="shared" si="9"/>
        <v>150</v>
      </c>
      <c r="F51" s="2"/>
      <c r="G51" s="2"/>
      <c r="H51" s="2"/>
      <c r="I51" s="2"/>
      <c r="J51" s="2"/>
    </row>
    <row r="52" spans="1:10" ht="15.75" customHeight="1" x14ac:dyDescent="0.35">
      <c r="A52" s="3"/>
      <c r="B52" s="44">
        <v>10</v>
      </c>
      <c r="C52" s="43">
        <f t="shared" ref="C52:D52" si="13">C$47+$B52*C$20</f>
        <v>110</v>
      </c>
      <c r="D52" s="43">
        <f t="shared" si="13"/>
        <v>143</v>
      </c>
      <c r="E52" s="43">
        <f t="shared" si="9"/>
        <v>150</v>
      </c>
      <c r="F52" s="3"/>
      <c r="G52" s="3"/>
      <c r="H52" s="3"/>
      <c r="I52" s="3"/>
      <c r="J52" s="3"/>
    </row>
    <row r="53" spans="1:10" ht="15.75" customHeight="1" x14ac:dyDescent="0.35">
      <c r="A53" s="3"/>
      <c r="B53" s="40">
        <v>12</v>
      </c>
      <c r="C53" s="43">
        <f t="shared" ref="C53:D53" si="14">C$47+$B53*C$20</f>
        <v>120</v>
      </c>
      <c r="D53" s="43">
        <f t="shared" si="14"/>
        <v>156</v>
      </c>
      <c r="E53" s="43">
        <f t="shared" si="9"/>
        <v>180</v>
      </c>
      <c r="F53" s="3"/>
      <c r="G53" s="3"/>
      <c r="H53" s="3"/>
      <c r="I53" s="3"/>
      <c r="J53" s="3"/>
    </row>
    <row r="54" spans="1:10" ht="15.75" customHeight="1" x14ac:dyDescent="0.35">
      <c r="A54" s="3"/>
      <c r="B54" s="44">
        <v>14</v>
      </c>
      <c r="C54" s="43">
        <f t="shared" ref="C54:D54" si="15">C$47+$B54*C$20</f>
        <v>130</v>
      </c>
      <c r="D54" s="43">
        <f t="shared" si="15"/>
        <v>169</v>
      </c>
      <c r="E54" s="43">
        <f t="shared" si="9"/>
        <v>210</v>
      </c>
      <c r="F54" s="3"/>
      <c r="G54" s="3"/>
      <c r="H54" s="3"/>
      <c r="I54" s="3"/>
      <c r="J54" s="3"/>
    </row>
    <row r="55" spans="1:10" ht="15.75" customHeight="1" x14ac:dyDescent="0.35">
      <c r="A55" s="3"/>
      <c r="B55" s="44">
        <v>16</v>
      </c>
      <c r="C55" s="43">
        <f t="shared" ref="C55:D55" si="16">C$47+$B55*C$20</f>
        <v>140</v>
      </c>
      <c r="D55" s="43">
        <f t="shared" si="16"/>
        <v>182</v>
      </c>
      <c r="E55" s="43">
        <f t="shared" si="9"/>
        <v>240</v>
      </c>
      <c r="F55" s="3"/>
      <c r="G55" s="3"/>
      <c r="H55" s="3"/>
      <c r="I55" s="3"/>
      <c r="J55" s="3"/>
    </row>
    <row r="56" spans="1:10" ht="15.75" customHeight="1" x14ac:dyDescent="0.35">
      <c r="A56" s="3"/>
      <c r="B56" s="44">
        <v>18</v>
      </c>
      <c r="C56" s="43">
        <f t="shared" ref="C56:D56" si="17">C$47+$B56*C$20</f>
        <v>150</v>
      </c>
      <c r="D56" s="43">
        <f t="shared" si="17"/>
        <v>195</v>
      </c>
      <c r="E56" s="43">
        <f t="shared" si="9"/>
        <v>270</v>
      </c>
      <c r="F56" s="3"/>
      <c r="G56" s="3"/>
      <c r="H56" s="3"/>
      <c r="I56" s="3"/>
      <c r="J56" s="3"/>
    </row>
    <row r="57" spans="1:10" ht="15.75" customHeight="1" x14ac:dyDescent="0.35">
      <c r="A57" s="3"/>
      <c r="B57" s="45">
        <v>20</v>
      </c>
      <c r="C57" s="43">
        <f t="shared" ref="C57:D57" si="18">C$47+$B57*C$20</f>
        <v>160</v>
      </c>
      <c r="D57" s="43">
        <f t="shared" si="18"/>
        <v>208</v>
      </c>
      <c r="E57" s="43">
        <f t="shared" si="9"/>
        <v>300</v>
      </c>
      <c r="F57" s="3"/>
      <c r="G57" s="3"/>
      <c r="H57" s="3"/>
      <c r="I57" s="3"/>
      <c r="J57" s="3"/>
    </row>
    <row r="58" spans="1:10" ht="15.75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.75" customHeight="1" x14ac:dyDescent="0.35">
      <c r="A59" s="3"/>
      <c r="B59" s="49" t="s">
        <v>41</v>
      </c>
      <c r="C59" s="50"/>
      <c r="D59" s="50"/>
      <c r="E59" s="50"/>
      <c r="G59" s="3"/>
      <c r="H59" s="3"/>
      <c r="I59" s="3"/>
      <c r="J59" s="3"/>
    </row>
    <row r="60" spans="1:10" ht="15.75" customHeight="1" x14ac:dyDescent="0.35">
      <c r="A60" s="3"/>
      <c r="B60" s="39"/>
      <c r="C60" s="39"/>
      <c r="D60" s="41"/>
      <c r="E60" s="41"/>
      <c r="G60" s="3"/>
      <c r="H60" s="3"/>
      <c r="I60" s="3"/>
      <c r="J60" s="3"/>
    </row>
    <row r="61" spans="1:10" ht="15.75" customHeight="1" x14ac:dyDescent="0.35">
      <c r="A61" s="3"/>
      <c r="B61" s="39" t="s">
        <v>40</v>
      </c>
      <c r="C61" s="39" t="s">
        <v>18</v>
      </c>
      <c r="D61" s="41" t="s">
        <v>19</v>
      </c>
      <c r="E61" s="41" t="s">
        <v>20</v>
      </c>
      <c r="G61" s="3"/>
      <c r="H61" s="3"/>
      <c r="I61" s="3"/>
      <c r="J61" s="3"/>
    </row>
    <row r="62" spans="1:10" ht="15.75" customHeight="1" x14ac:dyDescent="0.35">
      <c r="A62" s="3"/>
      <c r="B62" s="40">
        <v>0</v>
      </c>
      <c r="C62" s="43">
        <f t="shared" ref="C62:E62" si="19">$B62*$B$9/C47/44/$B$12*10^6+$B$7</f>
        <v>400</v>
      </c>
      <c r="D62" s="43">
        <f t="shared" si="19"/>
        <v>400</v>
      </c>
      <c r="E62" s="43">
        <f t="shared" si="19"/>
        <v>400</v>
      </c>
      <c r="F62" s="3"/>
      <c r="G62" s="3"/>
      <c r="H62" s="3"/>
      <c r="I62" s="3"/>
      <c r="J62" s="3"/>
    </row>
    <row r="63" spans="1:10" ht="15.75" customHeight="1" x14ac:dyDescent="0.35">
      <c r="A63" s="3"/>
      <c r="B63" s="40">
        <v>2</v>
      </c>
      <c r="C63" s="43">
        <f t="shared" ref="C63:E63" si="20">$B63*$B$9/C48/44/$B$12*10^6+$B$7</f>
        <v>675.62021354808144</v>
      </c>
      <c r="D63" s="43">
        <f t="shared" si="20"/>
        <v>612.01554888313956</v>
      </c>
      <c r="E63" s="43">
        <f t="shared" si="20"/>
        <v>528.622766322438</v>
      </c>
      <c r="F63" s="3"/>
      <c r="G63" s="3"/>
      <c r="H63" s="3"/>
      <c r="I63" s="3"/>
      <c r="J63" s="3"/>
    </row>
    <row r="64" spans="1:10" ht="15.75" customHeight="1" x14ac:dyDescent="0.35">
      <c r="A64" s="3"/>
      <c r="B64" s="44">
        <v>5</v>
      </c>
      <c r="C64" s="43">
        <f t="shared" ref="C64:E64" si="21">$B64*$B$9/C49/44/$B$12*10^6+$B$7</f>
        <v>967.45338083428533</v>
      </c>
      <c r="D64" s="43">
        <f t="shared" si="21"/>
        <v>836.50260064175791</v>
      </c>
      <c r="E64" s="43">
        <f t="shared" si="21"/>
        <v>721.55691580609505</v>
      </c>
      <c r="G64" s="3"/>
      <c r="H64" s="3"/>
      <c r="I64" s="3"/>
      <c r="J64" s="3"/>
    </row>
    <row r="65" spans="1:13" ht="15.75" customHeight="1" x14ac:dyDescent="0.35">
      <c r="A65" s="3"/>
      <c r="B65" s="44">
        <v>6</v>
      </c>
      <c r="C65" s="43">
        <f t="shared" ref="C65:E65" si="22">$B65*$B$9/C50/44/$B$12*10^6+$B$7</f>
        <v>1043.1138316121901</v>
      </c>
      <c r="D65" s="43">
        <f t="shared" si="22"/>
        <v>894.70294739399242</v>
      </c>
      <c r="E65" s="43">
        <f t="shared" si="22"/>
        <v>785.8682989673141</v>
      </c>
      <c r="F65" s="3"/>
      <c r="G65" s="3"/>
      <c r="H65" s="3"/>
      <c r="I65" s="3"/>
      <c r="J65" s="3"/>
    </row>
    <row r="66" spans="1:13" ht="15.75" customHeight="1" x14ac:dyDescent="0.35">
      <c r="A66" s="3"/>
      <c r="B66" s="44">
        <v>8</v>
      </c>
      <c r="C66" s="43">
        <f t="shared" ref="C66:E66" si="23">$B66*$B$9/C51/44/$B$12*10^6+$B$7</f>
        <v>1171.7365979346282</v>
      </c>
      <c r="D66" s="43">
        <f t="shared" si="23"/>
        <v>993.64353687279083</v>
      </c>
      <c r="E66" s="43">
        <f t="shared" si="23"/>
        <v>914.4910652897521</v>
      </c>
      <c r="F66" s="3"/>
      <c r="G66" s="3"/>
      <c r="H66" s="3"/>
      <c r="I66" s="3"/>
      <c r="J66" s="3"/>
    </row>
    <row r="67" spans="1:13" ht="15.75" customHeight="1" x14ac:dyDescent="0.35">
      <c r="A67" s="3"/>
      <c r="B67" s="44">
        <v>10</v>
      </c>
      <c r="C67" s="43">
        <f t="shared" ref="C67:E67" si="24">$B67*$B$9/C52/44/$B$12*10^6+$B$7</f>
        <v>1276.9734067438956</v>
      </c>
      <c r="D67" s="43">
        <f t="shared" si="24"/>
        <v>1074.5949282645352</v>
      </c>
      <c r="E67" s="43">
        <f t="shared" si="24"/>
        <v>1043.1138316121901</v>
      </c>
      <c r="F67" s="3"/>
      <c r="G67" s="3"/>
      <c r="H67" s="3"/>
      <c r="I67" s="3"/>
      <c r="J67" s="3"/>
    </row>
    <row r="68" spans="1:13" ht="15.75" customHeight="1" x14ac:dyDescent="0.35">
      <c r="A68" s="3"/>
      <c r="B68" s="40">
        <v>12</v>
      </c>
      <c r="C68" s="43">
        <f t="shared" ref="C68:E68" si="25">$B68*$B$9/C53/44/$B$12*10^6+$B$7</f>
        <v>1364.6707474182854</v>
      </c>
      <c r="D68" s="43">
        <f t="shared" si="25"/>
        <v>1142.0544210909886</v>
      </c>
      <c r="E68" s="43">
        <f t="shared" si="25"/>
        <v>1043.1138316121901</v>
      </c>
      <c r="F68" s="3"/>
      <c r="G68" s="3"/>
      <c r="H68" s="3"/>
      <c r="I68" s="3"/>
      <c r="J68" s="3"/>
    </row>
    <row r="69" spans="1:13" ht="15.75" customHeight="1" x14ac:dyDescent="0.35">
      <c r="A69" s="3"/>
      <c r="B69" s="44">
        <v>14</v>
      </c>
      <c r="C69" s="43">
        <f t="shared" ref="C69:E69" si="26">$B69*$B$9/C54/44/$B$12*10^6+$B$7</f>
        <v>1438.876189527384</v>
      </c>
      <c r="D69" s="43">
        <f t="shared" si="26"/>
        <v>1199.1355304056801</v>
      </c>
      <c r="E69" s="43">
        <f t="shared" si="26"/>
        <v>1043.1138316121901</v>
      </c>
      <c r="F69" s="3"/>
      <c r="G69" s="3"/>
      <c r="H69" s="3"/>
      <c r="I69" s="3"/>
      <c r="J69" s="3"/>
    </row>
    <row r="70" spans="1:13" ht="15.75" customHeight="1" x14ac:dyDescent="0.35">
      <c r="A70" s="3"/>
      <c r="B70" s="44">
        <v>16</v>
      </c>
      <c r="C70" s="43">
        <f t="shared" ref="C70:E70" si="27">$B70*$B$9/C55/44/$B$12*10^6+$B$7</f>
        <v>1502.480854192326</v>
      </c>
      <c r="D70" s="43">
        <f t="shared" si="27"/>
        <v>1248.0621955325582</v>
      </c>
      <c r="E70" s="43">
        <f t="shared" si="27"/>
        <v>1043.1138316121901</v>
      </c>
      <c r="F70" s="3"/>
      <c r="G70" s="3"/>
      <c r="H70" s="3"/>
      <c r="I70" s="3"/>
      <c r="J70" s="3"/>
    </row>
    <row r="71" spans="1:13" ht="15.75" customHeight="1" x14ac:dyDescent="0.35">
      <c r="A71" s="3"/>
      <c r="B71" s="44">
        <v>18</v>
      </c>
      <c r="C71" s="43">
        <f t="shared" ref="C71:E71" si="28">$B71*$B$9/C56/44/$B$12*10^6+$B$7</f>
        <v>1557.6048969019421</v>
      </c>
      <c r="D71" s="43">
        <f t="shared" si="28"/>
        <v>1290.4653053091863</v>
      </c>
      <c r="E71" s="43">
        <f t="shared" si="28"/>
        <v>1043.1138316121901</v>
      </c>
      <c r="F71" s="3"/>
      <c r="G71" s="3"/>
      <c r="H71" s="3"/>
      <c r="I71" s="3"/>
      <c r="J71" s="3"/>
    </row>
    <row r="72" spans="1:13" ht="15.75" customHeight="1" x14ac:dyDescent="0.35">
      <c r="A72" s="3"/>
      <c r="B72" s="45">
        <v>20</v>
      </c>
      <c r="C72" s="43">
        <f t="shared" ref="C72:E72" si="29">$B72*$B$9/C57/44/$B$12*10^6+$B$7</f>
        <v>1605.8384342728564</v>
      </c>
      <c r="D72" s="43">
        <f t="shared" si="29"/>
        <v>1327.5680263637357</v>
      </c>
      <c r="E72" s="43">
        <f t="shared" si="29"/>
        <v>1043.1138316121901</v>
      </c>
      <c r="F72" s="3"/>
      <c r="G72" s="3"/>
      <c r="H72" s="3"/>
      <c r="I72" s="3"/>
      <c r="J72" s="3"/>
    </row>
    <row r="73" spans="1:13" ht="15.75" customHeight="1" x14ac:dyDescent="0.35">
      <c r="A73" s="3"/>
      <c r="B73" s="3"/>
      <c r="C73" s="3"/>
      <c r="D73" s="3"/>
      <c r="E73" s="3"/>
      <c r="F73" s="26" t="s">
        <v>42</v>
      </c>
      <c r="G73" s="3"/>
      <c r="H73" s="3"/>
      <c r="I73" s="3"/>
      <c r="J73" s="3"/>
    </row>
    <row r="74" spans="1:13" ht="15.75" customHeight="1" x14ac:dyDescent="0.35">
      <c r="A74" s="3"/>
      <c r="B74" s="49" t="s">
        <v>43</v>
      </c>
      <c r="C74" s="50"/>
      <c r="D74" s="50"/>
      <c r="E74" s="50"/>
      <c r="F74" s="3"/>
      <c r="G74" s="3"/>
      <c r="H74" s="3"/>
      <c r="I74" s="3"/>
      <c r="J74" s="3"/>
    </row>
    <row r="75" spans="1:13" ht="15.75" customHeight="1" x14ac:dyDescent="0.35">
      <c r="A75" s="3"/>
      <c r="B75" s="46" t="s">
        <v>37</v>
      </c>
      <c r="C75" s="46" t="s">
        <v>18</v>
      </c>
      <c r="D75" s="38" t="s">
        <v>19</v>
      </c>
      <c r="E75" s="38" t="s">
        <v>20</v>
      </c>
      <c r="F75" s="3"/>
      <c r="G75" s="3"/>
      <c r="H75" s="3"/>
      <c r="I75" s="3"/>
      <c r="J75" s="3"/>
      <c r="M75" s="47"/>
    </row>
    <row r="76" spans="1:13" ht="15.75" customHeight="1" x14ac:dyDescent="0.35">
      <c r="A76" s="3"/>
      <c r="B76" s="40">
        <v>0</v>
      </c>
      <c r="C76" s="43">
        <f t="shared" ref="C76:C86" si="30">$B76*$B$9/VLOOKUP($B$16,$B$47:$E$57,2,FALSE)/44/$B$12*10^6+$B$7</f>
        <v>400</v>
      </c>
      <c r="D76" s="43">
        <f t="shared" ref="D76:D86" si="31">$B76*$B$9/VLOOKUP($B$16,$B$47:$E$57,3,FALSE)/44/$B$12*10^6+$B$7</f>
        <v>400</v>
      </c>
      <c r="E76" s="43">
        <f t="shared" ref="E76:E86" si="32">$B76*$B$9/VLOOKUP($B$16,$B$47:$E$57,4,FALSE)/44/$B$12*10^6+$B$7</f>
        <v>400</v>
      </c>
      <c r="F76" s="3"/>
      <c r="G76" s="3"/>
      <c r="H76" s="3"/>
      <c r="I76" s="3"/>
      <c r="J76" s="3"/>
      <c r="M76" s="47"/>
    </row>
    <row r="77" spans="1:13" ht="15.75" customHeight="1" x14ac:dyDescent="0.35">
      <c r="A77" s="3"/>
      <c r="B77" s="40">
        <v>2</v>
      </c>
      <c r="C77" s="43">
        <f t="shared" si="30"/>
        <v>626.9813523337142</v>
      </c>
      <c r="D77" s="43">
        <f t="shared" si="31"/>
        <v>574.60104025670319</v>
      </c>
      <c r="E77" s="43">
        <f t="shared" si="32"/>
        <v>528.622766322438</v>
      </c>
      <c r="F77" s="3"/>
      <c r="G77" s="3"/>
      <c r="H77" s="3"/>
      <c r="I77" s="3"/>
      <c r="J77" s="3"/>
      <c r="M77" s="48"/>
    </row>
    <row r="78" spans="1:13" ht="15.75" customHeight="1" x14ac:dyDescent="0.35">
      <c r="A78" s="3"/>
      <c r="B78" s="44">
        <v>5</v>
      </c>
      <c r="C78" s="43">
        <f t="shared" si="30"/>
        <v>967.45338083428533</v>
      </c>
      <c r="D78" s="43">
        <f t="shared" si="31"/>
        <v>836.50260064175791</v>
      </c>
      <c r="E78" s="43">
        <f t="shared" si="32"/>
        <v>721.55691580609505</v>
      </c>
      <c r="F78" s="3"/>
      <c r="G78" s="3"/>
      <c r="H78" s="3"/>
      <c r="I78" s="3"/>
      <c r="J78" s="3"/>
    </row>
    <row r="79" spans="1:13" ht="15.75" customHeight="1" x14ac:dyDescent="0.35">
      <c r="A79" s="3"/>
      <c r="B79" s="44">
        <v>6</v>
      </c>
      <c r="C79" s="43">
        <f t="shared" si="30"/>
        <v>1080.9440570011425</v>
      </c>
      <c r="D79" s="43">
        <f t="shared" si="31"/>
        <v>923.80312077010956</v>
      </c>
      <c r="E79" s="43">
        <f t="shared" si="32"/>
        <v>785.8682989673141</v>
      </c>
      <c r="F79" s="3"/>
      <c r="G79" s="3"/>
      <c r="H79" s="3"/>
      <c r="I79" s="3"/>
      <c r="J79" s="3"/>
    </row>
    <row r="80" spans="1:13" ht="15.75" customHeight="1" x14ac:dyDescent="0.35">
      <c r="A80" s="3"/>
      <c r="B80" s="44">
        <v>8</v>
      </c>
      <c r="C80" s="43">
        <f t="shared" si="30"/>
        <v>1307.9254093348568</v>
      </c>
      <c r="D80" s="43">
        <f t="shared" si="31"/>
        <v>1098.4041610268127</v>
      </c>
      <c r="E80" s="43">
        <f t="shared" si="32"/>
        <v>914.4910652897521</v>
      </c>
      <c r="F80" s="3"/>
      <c r="G80" s="3"/>
      <c r="H80" s="3"/>
      <c r="I80" s="3"/>
      <c r="J80" s="3"/>
    </row>
    <row r="81" spans="1:10" ht="15.75" customHeight="1" x14ac:dyDescent="0.35">
      <c r="A81" s="3"/>
      <c r="B81" s="44">
        <v>10</v>
      </c>
      <c r="C81" s="43">
        <f t="shared" si="30"/>
        <v>1534.9067616685707</v>
      </c>
      <c r="D81" s="43">
        <f t="shared" si="31"/>
        <v>1273.0052012835158</v>
      </c>
      <c r="E81" s="43">
        <f t="shared" si="32"/>
        <v>1043.1138316121901</v>
      </c>
      <c r="F81" s="3"/>
      <c r="G81" s="3"/>
      <c r="H81" s="3"/>
      <c r="I81" s="3"/>
      <c r="J81" s="3"/>
    </row>
    <row r="82" spans="1:10" ht="15.75" customHeight="1" x14ac:dyDescent="0.35">
      <c r="A82" s="3"/>
      <c r="B82" s="40">
        <v>12</v>
      </c>
      <c r="C82" s="43">
        <f t="shared" si="30"/>
        <v>1761.888114002285</v>
      </c>
      <c r="D82" s="43">
        <f t="shared" si="31"/>
        <v>1447.6062415402191</v>
      </c>
      <c r="E82" s="43">
        <f t="shared" si="32"/>
        <v>1171.7365979346282</v>
      </c>
      <c r="F82" s="3"/>
      <c r="G82" s="3"/>
      <c r="H82" s="3"/>
      <c r="I82" s="3"/>
      <c r="J82" s="3"/>
    </row>
    <row r="83" spans="1:10" ht="15.75" customHeight="1" x14ac:dyDescent="0.35">
      <c r="A83" s="3"/>
      <c r="B83" s="44">
        <v>14</v>
      </c>
      <c r="C83" s="43">
        <f t="shared" si="30"/>
        <v>1988.869466335999</v>
      </c>
      <c r="D83" s="43">
        <f t="shared" si="31"/>
        <v>1622.2072817969222</v>
      </c>
      <c r="E83" s="43">
        <f t="shared" si="32"/>
        <v>1300.3593642570663</v>
      </c>
      <c r="F83" s="3"/>
      <c r="G83" s="3"/>
      <c r="H83" s="3"/>
      <c r="I83" s="3"/>
      <c r="J83" s="3"/>
    </row>
    <row r="84" spans="1:10" ht="15.75" customHeight="1" x14ac:dyDescent="0.35">
      <c r="A84" s="3"/>
      <c r="B84" s="44">
        <v>16</v>
      </c>
      <c r="C84" s="43">
        <f t="shared" si="30"/>
        <v>2215.8508186697136</v>
      </c>
      <c r="D84" s="43">
        <f t="shared" si="31"/>
        <v>1796.8083220536255</v>
      </c>
      <c r="E84" s="43">
        <f t="shared" si="32"/>
        <v>1428.9821305795042</v>
      </c>
      <c r="F84" s="3"/>
      <c r="G84" s="3"/>
      <c r="H84" s="3"/>
      <c r="I84" s="3"/>
      <c r="J84" s="3"/>
    </row>
    <row r="85" spans="1:10" ht="15.75" customHeight="1" x14ac:dyDescent="0.35">
      <c r="A85" s="3"/>
      <c r="B85" s="44">
        <v>18</v>
      </c>
      <c r="C85" s="43">
        <f t="shared" si="30"/>
        <v>2442.8321710034279</v>
      </c>
      <c r="D85" s="43">
        <f t="shared" si="31"/>
        <v>1971.4093623103288</v>
      </c>
      <c r="E85" s="43">
        <f t="shared" si="32"/>
        <v>1557.6048969019421</v>
      </c>
      <c r="F85" s="3"/>
      <c r="G85" s="3"/>
      <c r="H85" s="3"/>
      <c r="I85" s="3"/>
      <c r="J85" s="3"/>
    </row>
    <row r="86" spans="1:10" ht="15.75" customHeight="1" x14ac:dyDescent="0.35">
      <c r="A86" s="3"/>
      <c r="B86" s="45">
        <v>20</v>
      </c>
      <c r="C86" s="43">
        <f t="shared" si="30"/>
        <v>2669.8135233371413</v>
      </c>
      <c r="D86" s="43">
        <f t="shared" si="31"/>
        <v>2146.0104025670316</v>
      </c>
      <c r="E86" s="43">
        <f t="shared" si="32"/>
        <v>1686.2276632243802</v>
      </c>
      <c r="F86" s="3"/>
      <c r="G86" s="3"/>
      <c r="H86" s="3"/>
      <c r="I86" s="3"/>
      <c r="J86" s="3"/>
    </row>
    <row r="87" spans="1:10" ht="15.7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.7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.75" customHeight="1" x14ac:dyDescent="0.35"/>
    <row r="90" spans="1:10" ht="15.75" customHeight="1" x14ac:dyDescent="0.35"/>
    <row r="91" spans="1:10" ht="15.75" customHeight="1" x14ac:dyDescent="0.35"/>
    <row r="92" spans="1:10" ht="15.75" customHeight="1" x14ac:dyDescent="0.35"/>
    <row r="93" spans="1:10" ht="15.75" customHeight="1" x14ac:dyDescent="0.35"/>
    <row r="94" spans="1:10" ht="15.75" customHeight="1" x14ac:dyDescent="0.35"/>
    <row r="95" spans="1:10" ht="15.75" customHeight="1" x14ac:dyDescent="0.35"/>
    <row r="96" spans="1:10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3">
    <mergeCell ref="B44:E44"/>
    <mergeCell ref="B59:E59"/>
    <mergeCell ref="B74:E74"/>
  </mergeCells>
  <pageMargins left="0.7" right="0.7" top="0.75" bottom="0.75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1.23046875" defaultRowHeight="15" customHeight="1" x14ac:dyDescent="0.35"/>
  <cols>
    <col min="1" max="26" width="8.5351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200SF Calculator Tool</vt:lpstr>
      <vt:lpstr>1000SF Office Tool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Maples, Amy</cp:lastModifiedBy>
  <dcterms:modified xsi:type="dcterms:W3CDTF">2020-05-28T04:44:42Z</dcterms:modified>
</cp:coreProperties>
</file>